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90" windowWidth="11490" windowHeight="8895" activeTab="0"/>
  </bookViews>
  <sheets>
    <sheet name="ЗФ" sheetId="1" r:id="rId1"/>
    <sheet name="СФ" sheetId="2" r:id="rId2"/>
  </sheets>
  <definedNames>
    <definedName name="_xlnm.Print_Titles" localSheetId="0">'ЗФ'!$5:$5</definedName>
    <definedName name="_xlnm.Print_Titles" localSheetId="1">'СФ'!$3:$3</definedName>
    <definedName name="_xlnm.Print_Area" localSheetId="0">'ЗФ'!$A$1:$K$232</definedName>
    <definedName name="_xlnm.Print_Area" localSheetId="1">'СФ'!$A$1:$E$103</definedName>
  </definedNames>
  <calcPr fullCalcOnLoad="1"/>
</workbook>
</file>

<file path=xl/sharedStrings.xml><?xml version="1.0" encoding="utf-8"?>
<sst xmlns="http://schemas.openxmlformats.org/spreadsheetml/2006/main" count="493" uniqueCount="408">
  <si>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</si>
  <si>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</si>
  <si>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</si>
  <si>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</si>
  <si>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</si>
  <si>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</si>
  <si>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</si>
  <si>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</si>
  <si>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</si>
  <si>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</si>
  <si>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</si>
  <si>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</si>
  <si>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</si>
  <si>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</si>
  <si>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</si>
  <si>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</si>
  <si>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</si>
  <si>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</si>
  <si>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</si>
  <si>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</si>
  <si>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</si>
  <si>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</si>
  <si>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</si>
  <si>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</si>
  <si>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</si>
  <si>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</si>
  <si>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</si>
  <si>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</si>
  <si>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</si>
  <si>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</si>
  <si>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</si>
  <si>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</si>
  <si>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</si>
  <si>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</si>
  <si>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</si>
  <si>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</si>
  <si>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</si>
  <si>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</si>
  <si>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</si>
  <si>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</si>
  <si>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</si>
  <si>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</si>
  <si>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</si>
  <si>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</si>
  <si>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</si>
  <si>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</si>
  <si>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</si>
  <si>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</si>
  <si>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</si>
  <si>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</si>
  <si>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</si>
  <si>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</si>
  <si>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</si>
  <si>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</si>
  <si>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</si>
  <si>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</si>
  <si>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</si>
  <si>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</si>
  <si>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</si>
  <si>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</si>
  <si>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</si>
  <si>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</si>
  <si>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</si>
  <si>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</si>
  <si>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</si>
  <si>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</si>
  <si>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</si>
  <si>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</si>
  <si>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</si>
  <si>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</si>
  <si>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</si>
  <si>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</si>
  <si>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</si>
  <si>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</si>
  <si>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</si>
  <si>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</si>
  <si>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</si>
  <si>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</si>
  <si>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</si>
  <si>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</si>
  <si>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</si>
  <si>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</si>
  <si>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</si>
  <si>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</si>
  <si>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</si>
  <si>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</si>
  <si>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</si>
  <si>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</si>
  <si>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</si>
  <si>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</si>
  <si>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</si>
  <si>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</si>
  <si>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</si>
  <si>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</si>
  <si>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</si>
  <si>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</si>
  <si>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</si>
  <si>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</si>
  <si>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</si>
  <si>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18030100</t>
  </si>
  <si>
    <t>18030200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</si>
  <si>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</si>
  <si>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</si>
  <si>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</si>
  <si>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</si>
  <si>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</si>
  <si>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</si>
  <si>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</si>
  <si>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</si>
  <si>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</si>
  <si>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</si>
  <si>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</si>
  <si>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</si>
  <si>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</si>
  <si>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</si>
  <si>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</si>
  <si>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</si>
  <si>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</si>
  <si>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</si>
  <si>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</si>
  <si>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</si>
  <si>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</si>
  <si>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</si>
  <si>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</si>
  <si>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</si>
  <si>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</si>
  <si>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</si>
  <si>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</si>
  <si>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</si>
  <si>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</si>
  <si>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</si>
  <si>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</si>
  <si>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</si>
  <si>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</si>
  <si>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</si>
  <si>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</si>
  <si>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</si>
  <si>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</si>
  <si>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</si>
  <si>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</si>
  <si>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</si>
  <si>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</si>
  <si>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</si>
  <si>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</si>
  <si>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</si>
  <si>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</si>
  <si>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</si>
  <si>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</si>
  <si>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</si>
  <si>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</si>
  <si>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</si>
  <si>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</si>
  <si>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</si>
  <si>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</si>
  <si>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Інша діяльність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</si>
  <si>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</si>
  <si>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</si>
  <si>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</si>
  <si>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</si>
  <si>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</si>
  <si>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</si>
  <si>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</si>
  <si>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</si>
  <si>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</si>
  <si>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</si>
  <si>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</si>
  <si>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</si>
  <si>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</si>
  <si>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</si>
  <si>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</si>
  <si>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</si>
  <si>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</si>
  <si>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</si>
  <si>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</si>
  <si>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</si>
  <si>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</si>
  <si>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</si>
  <si>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</si>
  <si>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</si>
  <si>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</si>
  <si>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</si>
  <si>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</si>
  <si>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</si>
  <si>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</si>
  <si>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Секретар міської ради</t>
  </si>
  <si>
    <t>Ю. Лакоза</t>
  </si>
  <si>
    <t>Рентна плата за спеціальне використання лісових ресурсів  в частині деревини, заготовленоє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</si>
  <si>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</si>
  <si>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</si>
  <si>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6020</t>
  </si>
  <si>
    <t>6030</t>
  </si>
  <si>
    <t>Організація благоустрою населених пунктів</t>
  </si>
  <si>
    <t>КРЕДИТУВАННЯ ЗАГАЛЬНОГО ФОНДУ</t>
  </si>
  <si>
    <t>8831</t>
  </si>
  <si>
    <t>Надання довгострокових кредитів індивідуальним забудовникам житла на селі</t>
  </si>
  <si>
    <t>7412</t>
  </si>
  <si>
    <t>7461</t>
  </si>
  <si>
    <t>Регулювання цін на послуги місцевого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</si>
  <si>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</si>
  <si>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13030100</t>
  </si>
  <si>
    <t>18010900</t>
  </si>
  <si>
    <t>18050300</t>
  </si>
  <si>
    <t>18050400</t>
  </si>
  <si>
    <t>21081000</t>
  </si>
  <si>
    <t>Субвенція з місцевого бюджету на здійснення переданих видатків у сфері освіти за рахунок коштів освітньої субвенції</t>
  </si>
  <si>
    <t>Цільові фонди</t>
  </si>
  <si>
    <t>Цільові фонди, утворені Верховною Радою Фвтономної Республіки Крим, органами місцевого самоврядування та місцевими органами виконавчої влади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</si>
  <si>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</si>
  <si>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</si>
  <si>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</si>
  <si>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</si>
  <si>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</si>
  <si>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Інша діяльність у сфері державного управління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</si>
  <si>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</si>
  <si>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</si>
  <si>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1010</t>
  </si>
  <si>
    <t>Надання дошкільної освіти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</si>
  <si>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</si>
  <si>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</si>
  <si>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</si>
  <si>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</si>
  <si>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</si>
  <si>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</si>
  <si>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</si>
  <si>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</si>
  <si>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</si>
  <si>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</si>
  <si>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</si>
  <si>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Пільгове медичне обслуговування осіб, які постраждали внаслідок Чорнобильської катастрофи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</si>
  <si>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</si>
  <si>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</si>
  <si>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</si>
  <si>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</si>
  <si>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3210</t>
  </si>
  <si>
    <t>Організація та проведення громадських робіт</t>
  </si>
  <si>
    <t>1021</t>
  </si>
  <si>
    <t>Надання загальної середньої освіти закладами загальної середньої освіти</t>
  </si>
  <si>
    <t>1031</t>
  </si>
  <si>
    <t>1061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</si>
  <si>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</si>
  <si>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</si>
  <si>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</si>
  <si>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</si>
  <si>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</si>
  <si>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</si>
  <si>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</si>
  <si>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</si>
  <si>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</si>
  <si>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</si>
  <si>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</si>
  <si>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</si>
  <si>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</si>
  <si>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</si>
  <si>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Охорона здоров`я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</si>
  <si>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</si>
  <si>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</si>
  <si>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</si>
  <si>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</si>
  <si>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</si>
  <si>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</si>
  <si>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</si>
  <si>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</si>
  <si>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</si>
  <si>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</si>
  <si>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</si>
  <si>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</si>
  <si>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</si>
  <si>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3123</t>
  </si>
  <si>
    <t>Заходи державної політики з питань сім`ї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</si>
  <si>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</si>
  <si>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</si>
  <si>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</si>
  <si>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</si>
  <si>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</si>
  <si>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</si>
  <si>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</si>
  <si>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</si>
  <si>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</si>
  <si>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</si>
  <si>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</si>
  <si>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</si>
  <si>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</si>
  <si>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</si>
  <si>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</si>
  <si>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6071</t>
  </si>
  <si>
    <t>7130</t>
  </si>
  <si>
    <t>Здійснення заходів із землеустрою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</si>
  <si>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</si>
  <si>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</si>
  <si>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7610</t>
  </si>
  <si>
    <t>Сприяння розвитку малого та середнього підприємництва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</si>
  <si>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</si>
  <si>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</si>
  <si>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</si>
  <si>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</si>
  <si>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</si>
  <si>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</si>
  <si>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</si>
  <si>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</si>
  <si>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</si>
  <si>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</si>
  <si>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8710</t>
  </si>
  <si>
    <t>Резервний фонд місцевого бюджету</t>
  </si>
  <si>
    <t>7321</t>
  </si>
  <si>
    <t>Будівництво освітніх установ та закладів</t>
  </si>
  <si>
    <t>7322</t>
  </si>
  <si>
    <t>Будівництво медичних установ та закладів</t>
  </si>
  <si>
    <t>7325</t>
  </si>
  <si>
    <t>Будівництво споруд, установ та закладів фізичної культури і спорту</t>
  </si>
  <si>
    <t>7330</t>
  </si>
  <si>
    <t>Будівництво інших об`єктів комунальної власності</t>
  </si>
  <si>
    <t>6082</t>
  </si>
  <si>
    <t>Придбання житла для окремих категорій населення відповідно до законодавства</t>
  </si>
  <si>
    <t>3133</t>
  </si>
  <si>
    <t>Інші заходи та заклади молодіжної політики</t>
  </si>
  <si>
    <t>1041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</si>
  <si>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</si>
  <si>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</si>
  <si>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</si>
  <si>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Надання спеціалізованої освіти мистецькими школами</t>
  </si>
  <si>
    <t>Виконання інвестиційних проектів в рамках здійснення заходів щодо соціально-економічного розвитку окремих територій</t>
  </si>
  <si>
    <t>Оплата праці і нарахування на заробітну плату</t>
  </si>
  <si>
    <t>Оплата комунальних послуг та енергоносіїв</t>
  </si>
  <si>
    <t>Продукти харчування</t>
  </si>
  <si>
    <t>Поточні видатки</t>
  </si>
  <si>
    <t>Виконання  спеціального фонду бюджету Новгород-Сіверської міської  територіальної громади                                            за I квартал 2022 року</t>
  </si>
  <si>
    <t>Виконано за I квартал 2021 року  (тис. грн)</t>
  </si>
  <si>
    <t>Бюджет на 2022 рік з урахуванням змін (тис. грн)</t>
  </si>
  <si>
    <t>Бюджет на  I квартал 2022 року з урахуванням змін (тис. грн)</t>
  </si>
  <si>
    <t>% виконання</t>
  </si>
  <si>
    <t>до уточнених річних призначень</t>
  </si>
  <si>
    <t xml:space="preserve">до уточнених призначень на звітний період  </t>
  </si>
  <si>
    <t>Виконано        за I квартал 2022 року    (тис. грн)</t>
  </si>
  <si>
    <t>Відхилення      до плану звітного періоду        (тис. грн)</t>
  </si>
  <si>
    <t>абсолютне відхилення, +/-  (тис. грн)</t>
  </si>
  <si>
    <t xml:space="preserve">До звітних даних за I квартал 2021 року </t>
  </si>
  <si>
    <t>2100</t>
  </si>
  <si>
    <t>2110</t>
  </si>
  <si>
    <t>2120</t>
  </si>
  <si>
    <t>2200</t>
  </si>
  <si>
    <t>2210</t>
  </si>
  <si>
    <t>2220</t>
  </si>
  <si>
    <t>2230</t>
  </si>
  <si>
    <t>2240</t>
  </si>
  <si>
    <t>2250</t>
  </si>
  <si>
    <t>2270</t>
  </si>
  <si>
    <t>2271</t>
  </si>
  <si>
    <t>2272</t>
  </si>
  <si>
    <t>2273</t>
  </si>
  <si>
    <t>2274</t>
  </si>
  <si>
    <t>2275</t>
  </si>
  <si>
    <t>2280</t>
  </si>
  <si>
    <t>2282</t>
  </si>
  <si>
    <t>2600</t>
  </si>
  <si>
    <t>2610</t>
  </si>
  <si>
    <t>2620</t>
  </si>
  <si>
    <t>2700</t>
  </si>
  <si>
    <t>2730</t>
  </si>
  <si>
    <t>2800</t>
  </si>
  <si>
    <t>9000</t>
  </si>
  <si>
    <t>Оплата праці</t>
  </si>
  <si>
    <t>Заробітна плата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</si>
  <si>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</si>
  <si>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</si>
  <si>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</si>
  <si>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</si>
  <si>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</si>
  <si>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</si>
  <si>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</si>
  <si>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</si>
  <si>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</si>
  <si>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</si>
  <si>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</si>
  <si>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Дослідження і розробки, окремі заходи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</si>
  <si>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</si>
  <si>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</si>
  <si>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</si>
  <si>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</si>
  <si>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Соціальне забезпечення</t>
  </si>
  <si>
    <t>Інші виплати населенню</t>
  </si>
  <si>
    <t>Інші поточні видатки</t>
  </si>
  <si>
    <t>Нерозподілені видатки</t>
  </si>
  <si>
    <t>Бюджет на 2022 рік (тис. грн)</t>
  </si>
  <si>
    <t>Проведення навчально-тренувальних зборів і змагань з  неолімпійських видів спорту</t>
  </si>
  <si>
    <t>22130000</t>
  </si>
  <si>
    <t>Орендна плата за водні об’єкти (їх частини), що надаються в користування  на умовах оренди Радоюміністрів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</si>
  <si>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Дотація з місцевого бюджету на  проведення розрахунків протягом опалювального періоду  за комунальні послуги та енергоносії, які споживаються  установами, організаціями, підприємствами, що утримуються за рахунок відповідних місцевих бюджетів, за рахунок відповідної  додаткової дотації з державного бюджету</t>
  </si>
  <si>
    <t>18011100</t>
  </si>
  <si>
    <t>Транспортний податок з юридичних осіб</t>
  </si>
  <si>
    <t xml:space="preserve"> Плата за надання інших адміністративних послуг</t>
  </si>
  <si>
    <t>Кошти від відчуження майна, що належить Автономній Республіці Крим та майна, що перебуває в комунальній власності  </t>
  </si>
  <si>
    <t>3131, '3133</t>
  </si>
  <si>
    <t>Всього видатки загального фонду  за кодами економічної класифікації:</t>
  </si>
  <si>
    <t>8330</t>
  </si>
  <si>
    <t>Інша діяльність у сфері екології та охорони природних ресурсів</t>
  </si>
  <si>
    <t>Розроблення комплексних планів просторового розвитку територій територіальних громад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</si>
  <si>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фондів,утворених Верховною Радою Автономної Республіки Крим, органами місцевого самоврядування і місцевими органами виконавчої влади</t>
  </si>
  <si>
    <t>Виконання загального фонду  бюджету Новгород-Сіверської міської територіальної громади за I квартал 2022 року</t>
  </si>
  <si>
    <t>КРЕДИТУВАННЯ СПЕЦІАЛЬНОГО ФОНДУ</t>
  </si>
  <si>
    <t>Повернення довгострокових кредитів, наданих індивідуальним забудовникам житла на селі</t>
  </si>
  <si>
    <t>8=7-6</t>
  </si>
  <si>
    <t>9=к.7/к.5</t>
  </si>
  <si>
    <t>10=к.7/к.6</t>
  </si>
  <si>
    <t>11=к.7-к.3</t>
  </si>
  <si>
    <t>Здійснення заходів та реалізація проектів на виконання Державної цільової соціальної програми `Молодь України`,  Інші заходи та заклади молодіжної політики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</si>
  <si>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</si>
  <si>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Додаток № 2                                                          до рішення сімнадцятої позачергової сесії                                 Новгород-Сіверської міської ради                                 VIII скликання                                                                        20 липня 2022 року № 684</t>
  </si>
  <si>
    <t>Додаток № 1                                                                      до рішення сімнадцятої позачергової сесії                                                   Новгород-Сіверської міської ради                                           VIII скликання                                                                         20 липня 2022 року № 684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</si>
</sst>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0.0"/>
    <numFmt numFmtId="203" formatCode="000000"/>
    <numFmt numFmtId="204" formatCode="#,##0.0"/>
    <numFmt numFmtId="205" formatCode="#,##0.000"/>
    <numFmt numFmtId="206" formatCode="#,##0.00000"/>
    <numFmt numFmtId="207" formatCode="#,##0.000000"/>
    <numFmt numFmtId="208" formatCode="#,##0.0000"/>
    <numFmt numFmtId="209" formatCode="#,##0.00_);\-#,##0.00"/>
    <numFmt numFmtId="210" formatCode="#,##0.0000000"/>
    <numFmt numFmtId="211" formatCode="#,##0.00000_);\-#,##0.00000"/>
    <numFmt numFmtId="212" formatCode="0.0%"/>
    <numFmt numFmtId="213" formatCode="000000.0"/>
  </numFmts>
  <fonts count="7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sz val="14"/>
      <color indexed="10"/>
      <name val="Arial Cyr"/>
      <family val="2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i/>
      <sz val="16"/>
      <name val="Times New Roman"/>
      <family val="1"/>
    </font>
    <font>
      <b/>
      <sz val="14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5"/>
      <name val="Times New Roman"/>
      <family val="1"/>
    </font>
    <font>
      <b/>
      <sz val="15"/>
      <name val="Times New Roman"/>
      <family val="1"/>
    </font>
    <font>
      <sz val="15"/>
      <name val="Arial Cyr"/>
      <family val="0"/>
    </font>
    <font>
      <b/>
      <sz val="15"/>
      <name val="Arial Cyr"/>
      <family val="0"/>
    </font>
    <font>
      <b/>
      <sz val="16"/>
      <name val="Arial Cyr"/>
      <family val="0"/>
    </font>
    <font>
      <sz val="15"/>
      <color indexed="8"/>
      <name val="Times New Roman"/>
      <family val="1"/>
    </font>
    <font>
      <sz val="15"/>
      <color indexed="60"/>
      <name val="Times New Roman"/>
      <family val="1"/>
    </font>
    <font>
      <i/>
      <sz val="15"/>
      <color indexed="60"/>
      <name val="Times New Roman"/>
      <family val="1"/>
    </font>
    <font>
      <i/>
      <sz val="15"/>
      <name val="Times New Roman"/>
      <family val="1"/>
    </font>
    <font>
      <i/>
      <sz val="15"/>
      <name val="Arial Cyr"/>
      <family val="0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i/>
      <sz val="15"/>
      <name val="Times New Roman"/>
      <family val="1"/>
    </font>
    <font>
      <i/>
      <sz val="16"/>
      <name val="Arial Cyr"/>
      <family val="0"/>
    </font>
    <font>
      <i/>
      <sz val="14"/>
      <name val="Arial Cyr"/>
      <family val="2"/>
    </font>
    <font>
      <b/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22" fillId="3" borderId="0" applyNumberFormat="0" applyBorder="0" applyAlignment="0" applyProtection="0"/>
    <xf numFmtId="0" fontId="58" fillId="4" borderId="0" applyNumberFormat="0" applyBorder="0" applyAlignment="0" applyProtection="0"/>
    <xf numFmtId="0" fontId="22" fillId="5" borderId="0" applyNumberFormat="0" applyBorder="0" applyAlignment="0" applyProtection="0"/>
    <xf numFmtId="0" fontId="58" fillId="6" borderId="0" applyNumberFormat="0" applyBorder="0" applyAlignment="0" applyProtection="0"/>
    <xf numFmtId="0" fontId="22" fillId="7" borderId="0" applyNumberFormat="0" applyBorder="0" applyAlignment="0" applyProtection="0"/>
    <xf numFmtId="0" fontId="58" fillId="8" borderId="0" applyNumberFormat="0" applyBorder="0" applyAlignment="0" applyProtection="0"/>
    <xf numFmtId="0" fontId="22" fillId="9" borderId="0" applyNumberFormat="0" applyBorder="0" applyAlignment="0" applyProtection="0"/>
    <xf numFmtId="0" fontId="58" fillId="10" borderId="0" applyNumberFormat="0" applyBorder="0" applyAlignment="0" applyProtection="0"/>
    <xf numFmtId="0" fontId="22" fillId="11" borderId="0" applyNumberFormat="0" applyBorder="0" applyAlignment="0" applyProtection="0"/>
    <xf numFmtId="0" fontId="58" fillId="12" borderId="0" applyNumberFormat="0" applyBorder="0" applyAlignment="0" applyProtection="0"/>
    <xf numFmtId="0" fontId="22" fillId="13" borderId="0" applyNumberFormat="0" applyBorder="0" applyAlignment="0" applyProtection="0"/>
    <xf numFmtId="0" fontId="58" fillId="14" borderId="0" applyNumberFormat="0" applyBorder="0" applyAlignment="0" applyProtection="0"/>
    <xf numFmtId="0" fontId="22" fillId="15" borderId="0" applyNumberFormat="0" applyBorder="0" applyAlignment="0" applyProtection="0"/>
    <xf numFmtId="0" fontId="58" fillId="16" borderId="0" applyNumberFormat="0" applyBorder="0" applyAlignment="0" applyProtection="0"/>
    <xf numFmtId="0" fontId="22" fillId="17" borderId="0" applyNumberFormat="0" applyBorder="0" applyAlignment="0" applyProtection="0"/>
    <xf numFmtId="0" fontId="58" fillId="18" borderId="0" applyNumberFormat="0" applyBorder="0" applyAlignment="0" applyProtection="0"/>
    <xf numFmtId="0" fontId="22" fillId="19" borderId="0" applyNumberFormat="0" applyBorder="0" applyAlignment="0" applyProtection="0"/>
    <xf numFmtId="0" fontId="58" fillId="20" borderId="0" applyNumberFormat="0" applyBorder="0" applyAlignment="0" applyProtection="0"/>
    <xf numFmtId="0" fontId="22" fillId="9" borderId="0" applyNumberFormat="0" applyBorder="0" applyAlignment="0" applyProtection="0"/>
    <xf numFmtId="0" fontId="58" fillId="21" borderId="0" applyNumberFormat="0" applyBorder="0" applyAlignment="0" applyProtection="0"/>
    <xf numFmtId="0" fontId="22" fillId="15" borderId="0" applyNumberFormat="0" applyBorder="0" applyAlignment="0" applyProtection="0"/>
    <xf numFmtId="0" fontId="58" fillId="22" borderId="0" applyNumberFormat="0" applyBorder="0" applyAlignment="0" applyProtection="0"/>
    <xf numFmtId="0" fontId="22" fillId="23" borderId="0" applyNumberFormat="0" applyBorder="0" applyAlignment="0" applyProtection="0"/>
    <xf numFmtId="0" fontId="59" fillId="24" borderId="0" applyNumberFormat="0" applyBorder="0" applyAlignment="0" applyProtection="0"/>
    <xf numFmtId="0" fontId="23" fillId="25" borderId="0" applyNumberFormat="0" applyBorder="0" applyAlignment="0" applyProtection="0"/>
    <xf numFmtId="0" fontId="59" fillId="26" borderId="0" applyNumberFormat="0" applyBorder="0" applyAlignment="0" applyProtection="0"/>
    <xf numFmtId="0" fontId="23" fillId="17" borderId="0" applyNumberFormat="0" applyBorder="0" applyAlignment="0" applyProtection="0"/>
    <xf numFmtId="0" fontId="59" fillId="27" borderId="0" applyNumberFormat="0" applyBorder="0" applyAlignment="0" applyProtection="0"/>
    <xf numFmtId="0" fontId="23" fillId="19" borderId="0" applyNumberFormat="0" applyBorder="0" applyAlignment="0" applyProtection="0"/>
    <xf numFmtId="0" fontId="59" fillId="28" borderId="0" applyNumberFormat="0" applyBorder="0" applyAlignment="0" applyProtection="0"/>
    <xf numFmtId="0" fontId="23" fillId="29" borderId="0" applyNumberFormat="0" applyBorder="0" applyAlignment="0" applyProtection="0"/>
    <xf numFmtId="0" fontId="59" fillId="30" borderId="0" applyNumberFormat="0" applyBorder="0" applyAlignment="0" applyProtection="0"/>
    <xf numFmtId="0" fontId="23" fillId="31" borderId="0" applyNumberFormat="0" applyBorder="0" applyAlignment="0" applyProtection="0"/>
    <xf numFmtId="0" fontId="59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0" borderId="0">
      <alignment/>
      <protection/>
    </xf>
    <xf numFmtId="0" fontId="59" fillId="34" borderId="0" applyNumberFormat="0" applyBorder="0" applyAlignment="0" applyProtection="0"/>
    <xf numFmtId="0" fontId="59" fillId="35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60" fillId="40" borderId="1" applyNumberFormat="0" applyAlignment="0" applyProtection="0"/>
    <xf numFmtId="0" fontId="61" fillId="41" borderId="2" applyNumberFormat="0" applyAlignment="0" applyProtection="0"/>
    <xf numFmtId="0" fontId="62" fillId="41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66" fillId="0" borderId="6" applyNumberFormat="0" applyFill="0" applyAlignment="0" applyProtection="0"/>
    <xf numFmtId="0" fontId="67" fillId="42" borderId="7" applyNumberFormat="0" applyAlignment="0" applyProtection="0"/>
    <xf numFmtId="0" fontId="68" fillId="0" borderId="0" applyNumberFormat="0" applyFill="0" applyBorder="0" applyAlignment="0" applyProtection="0"/>
    <xf numFmtId="0" fontId="69" fillId="43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1" fillId="44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45" borderId="8" applyNumberFormat="0" applyFont="0" applyAlignment="0" applyProtection="0"/>
    <xf numFmtId="0" fontId="22" fillId="46" borderId="9" applyNumberFormat="0" applyFont="0" applyAlignment="0" applyProtection="0"/>
    <xf numFmtId="9" fontId="0" fillId="0" borderId="0" applyFont="0" applyFill="0" applyBorder="0" applyAlignment="0" applyProtection="0"/>
    <xf numFmtId="0" fontId="73" fillId="0" borderId="10" applyNumberFormat="0" applyFill="0" applyAlignment="0" applyProtection="0"/>
    <xf numFmtId="0" fontId="25" fillId="0" borderId="0">
      <alignment/>
      <protection/>
    </xf>
    <xf numFmtId="0" fontId="74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75" fillId="47" borderId="0" applyNumberFormat="0" applyBorder="0" applyAlignment="0" applyProtection="0"/>
  </cellStyleXfs>
  <cellXfs count="580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left" vertical="top" wrapText="1"/>
      <protection hidden="1" locked="0"/>
    </xf>
    <xf numFmtId="0" fontId="9" fillId="0" borderId="13" xfId="0" applyFont="1" applyBorder="1" applyAlignment="1" applyProtection="1">
      <alignment horizontal="right" vertical="top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0" borderId="15" xfId="0" applyFont="1" applyFill="1" applyBorder="1" applyAlignment="1" applyProtection="1">
      <alignment horizontal="left" vertical="top"/>
      <protection hidden="1" locked="0"/>
    </xf>
    <xf numFmtId="0" fontId="10" fillId="0" borderId="0" xfId="0" applyFont="1" applyAlignment="1">
      <alignment/>
    </xf>
    <xf numFmtId="204" fontId="11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Alignment="1">
      <alignment vertical="center"/>
    </xf>
    <xf numFmtId="204" fontId="10" fillId="0" borderId="0" xfId="0" applyNumberFormat="1" applyFont="1" applyFill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left" vertical="top" wrapText="1"/>
      <protection/>
    </xf>
    <xf numFmtId="49" fontId="9" fillId="0" borderId="14" xfId="0" applyNumberFormat="1" applyFont="1" applyFill="1" applyBorder="1" applyAlignment="1" applyProtection="1">
      <alignment horizontal="right" vertical="top"/>
      <protection/>
    </xf>
    <xf numFmtId="0" fontId="9" fillId="0" borderId="0" xfId="0" applyFont="1" applyFill="1" applyAlignment="1" applyProtection="1">
      <alignment/>
      <protection locked="0"/>
    </xf>
    <xf numFmtId="203" fontId="9" fillId="0" borderId="16" xfId="0" applyNumberFormat="1" applyFont="1" applyFill="1" applyBorder="1" applyAlignment="1" applyProtection="1">
      <alignment horizontal="right" vertical="top"/>
      <protection hidden="1"/>
    </xf>
    <xf numFmtId="0" fontId="9" fillId="0" borderId="12" xfId="0" applyFont="1" applyFill="1" applyBorder="1" applyAlignment="1" applyProtection="1">
      <alignment horizontal="left" vertical="top" wrapText="1"/>
      <protection hidden="1"/>
    </xf>
    <xf numFmtId="203" fontId="6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NumberFormat="1" applyFont="1" applyFill="1" applyBorder="1" applyAlignment="1" applyProtection="1">
      <alignment horizontal="center" vertical="top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/>
      <protection/>
    </xf>
    <xf numFmtId="0" fontId="6" fillId="0" borderId="20" xfId="0" applyNumberFormat="1" applyFont="1" applyFill="1" applyBorder="1" applyAlignment="1" applyProtection="1">
      <alignment horizontal="center" vertical="top"/>
      <protection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/>
      <protection/>
    </xf>
    <xf numFmtId="0" fontId="9" fillId="0" borderId="20" xfId="0" applyNumberFormat="1" applyFont="1" applyFill="1" applyBorder="1" applyAlignment="1" applyProtection="1">
      <alignment horizontal="left" vertical="top" wrapText="1"/>
      <protection/>
    </xf>
    <xf numFmtId="49" fontId="9" fillId="0" borderId="20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Alignment="1">
      <alignment/>
    </xf>
    <xf numFmtId="0" fontId="12" fillId="0" borderId="20" xfId="0" applyFont="1" applyFill="1" applyBorder="1" applyAlignment="1" applyProtection="1">
      <alignment horizontal="left" wrapText="1"/>
      <protection/>
    </xf>
    <xf numFmtId="0" fontId="12" fillId="0" borderId="20" xfId="0" applyNumberFormat="1" applyFont="1" applyFill="1" applyBorder="1" applyAlignment="1" applyProtection="1">
      <alignment horizontal="right" shrinkToFit="1"/>
      <protection/>
    </xf>
    <xf numFmtId="203" fontId="9" fillId="0" borderId="21" xfId="0" applyNumberFormat="1" applyFont="1" applyFill="1" applyBorder="1" applyAlignment="1" applyProtection="1">
      <alignment horizontal="right" vertical="top" wrapText="1"/>
      <protection hidden="1"/>
    </xf>
    <xf numFmtId="0" fontId="9" fillId="0" borderId="22" xfId="0" applyFont="1" applyFill="1" applyBorder="1" applyAlignment="1" applyProtection="1">
      <alignment horizontal="left" vertical="top" wrapText="1"/>
      <protection hidden="1"/>
    </xf>
    <xf numFmtId="0" fontId="6" fillId="0" borderId="23" xfId="0" applyNumberFormat="1" applyFont="1" applyFill="1" applyBorder="1" applyAlignment="1" applyProtection="1">
      <alignment horizontal="right" shrinkToFit="1"/>
      <protection/>
    </xf>
    <xf numFmtId="0" fontId="6" fillId="0" borderId="23" xfId="0" applyFont="1" applyFill="1" applyBorder="1" applyAlignment="1" applyProtection="1">
      <alignment horizontal="center" wrapText="1"/>
      <protection/>
    </xf>
    <xf numFmtId="0" fontId="6" fillId="7" borderId="17" xfId="0" applyNumberFormat="1" applyFont="1" applyFill="1" applyBorder="1" applyAlignment="1" applyProtection="1">
      <alignment horizontal="right" shrinkToFit="1"/>
      <protection/>
    </xf>
    <xf numFmtId="49" fontId="9" fillId="0" borderId="24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25" xfId="0" applyNumberFormat="1" applyFont="1" applyFill="1" applyBorder="1" applyAlignment="1" applyProtection="1">
      <alignment horizontal="left" vertical="center" wrapText="1"/>
      <protection hidden="1"/>
    </xf>
    <xf numFmtId="0" fontId="6" fillId="7" borderId="26" xfId="0" applyFont="1" applyFill="1" applyBorder="1" applyAlignment="1" applyProtection="1">
      <alignment horizontal="center" wrapText="1"/>
      <protection/>
    </xf>
    <xf numFmtId="0" fontId="8" fillId="0" borderId="23" xfId="0" applyFont="1" applyFill="1" applyBorder="1" applyAlignment="1">
      <alignment horizontal="left" wrapText="1"/>
    </xf>
    <xf numFmtId="0" fontId="8" fillId="0" borderId="27" xfId="0" applyNumberFormat="1" applyFont="1" applyFill="1" applyBorder="1" applyAlignment="1" applyProtection="1">
      <alignment horizontal="center" vertical="top"/>
      <protection/>
    </xf>
    <xf numFmtId="0" fontId="8" fillId="0" borderId="12" xfId="0" applyNumberFormat="1" applyFont="1" applyFill="1" applyBorder="1" applyAlignment="1">
      <alignment horizontal="left" wrapText="1"/>
    </xf>
    <xf numFmtId="0" fontId="17" fillId="0" borderId="0" xfId="0" applyFont="1" applyAlignment="1" applyProtection="1">
      <alignment/>
      <protection locked="0"/>
    </xf>
    <xf numFmtId="204" fontId="18" fillId="0" borderId="18" xfId="0" applyNumberFormat="1" applyFont="1" applyFill="1" applyBorder="1" applyAlignment="1" applyProtection="1">
      <alignment horizontal="right" vertical="center" wrapText="1"/>
      <protection hidden="1"/>
    </xf>
    <xf numFmtId="204" fontId="18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15" fillId="0" borderId="20" xfId="0" applyFont="1" applyFill="1" applyBorder="1" applyAlignment="1">
      <alignment horizontal="right" vertical="center" wrapText="1"/>
    </xf>
    <xf numFmtId="202" fontId="15" fillId="0" borderId="20" xfId="0" applyNumberFormat="1" applyFont="1" applyFill="1" applyBorder="1" applyAlignment="1">
      <alignment horizontal="right" vertical="center" wrapText="1"/>
    </xf>
    <xf numFmtId="204" fontId="17" fillId="0" borderId="20" xfId="0" applyNumberFormat="1" applyFont="1" applyFill="1" applyBorder="1" applyAlignment="1">
      <alignment horizontal="right" vertical="center" wrapText="1"/>
    </xf>
    <xf numFmtId="0" fontId="17" fillId="0" borderId="20" xfId="0" applyFont="1" applyFill="1" applyBorder="1" applyAlignment="1">
      <alignment horizontal="right" vertical="center" wrapText="1"/>
    </xf>
    <xf numFmtId="202" fontId="17" fillId="0" borderId="20" xfId="0" applyNumberFormat="1" applyFont="1" applyFill="1" applyBorder="1" applyAlignment="1">
      <alignment horizontal="right" vertical="center" wrapText="1"/>
    </xf>
    <xf numFmtId="204" fontId="17" fillId="0" borderId="15" xfId="0" applyNumberFormat="1" applyFont="1" applyFill="1" applyBorder="1" applyAlignment="1" applyProtection="1">
      <alignment horizontal="right" vertical="center" wrapText="1"/>
      <protection locked="0"/>
    </xf>
    <xf numFmtId="204" fontId="17" fillId="0" borderId="20" xfId="0" applyNumberFormat="1" applyFont="1" applyFill="1" applyBorder="1" applyAlignment="1" applyProtection="1">
      <alignment horizontal="right"/>
      <protection hidden="1" locked="0"/>
    </xf>
    <xf numFmtId="204" fontId="16" fillId="0" borderId="12" xfId="0" applyNumberFormat="1" applyFont="1" applyFill="1" applyBorder="1" applyAlignment="1" applyProtection="1">
      <alignment horizontal="right"/>
      <protection hidden="1" locked="0"/>
    </xf>
    <xf numFmtId="204" fontId="17" fillId="7" borderId="28" xfId="0" applyNumberFormat="1" applyFont="1" applyFill="1" applyBorder="1" applyAlignment="1" applyProtection="1">
      <alignment horizontal="right"/>
      <protection hidden="1" locked="0"/>
    </xf>
    <xf numFmtId="204" fontId="17" fillId="0" borderId="12" xfId="0" applyNumberFormat="1" applyFont="1" applyFill="1" applyBorder="1" applyAlignment="1" applyProtection="1">
      <alignment horizontal="right"/>
      <protection hidden="1" locked="0"/>
    </xf>
    <xf numFmtId="204" fontId="17" fillId="0" borderId="29" xfId="0" applyNumberFormat="1" applyFont="1" applyFill="1" applyBorder="1" applyAlignment="1" applyProtection="1">
      <alignment horizontal="right" vertical="center"/>
      <protection hidden="1"/>
    </xf>
    <xf numFmtId="204" fontId="18" fillId="0" borderId="30" xfId="0" applyNumberFormat="1" applyFont="1" applyFill="1" applyBorder="1" applyAlignment="1" applyProtection="1">
      <alignment horizontal="right" vertical="center" wrapText="1"/>
      <protection hidden="1"/>
    </xf>
    <xf numFmtId="204" fontId="16" fillId="0" borderId="31" xfId="0" applyNumberFormat="1" applyFont="1" applyFill="1" applyBorder="1" applyAlignment="1" applyProtection="1">
      <alignment horizontal="right" wrapText="1"/>
      <protection hidden="1"/>
    </xf>
    <xf numFmtId="204" fontId="16" fillId="0" borderId="22" xfId="0" applyNumberFormat="1" applyFont="1" applyFill="1" applyBorder="1" applyAlignment="1" applyProtection="1">
      <alignment horizontal="right" wrapText="1"/>
      <protection hidden="1"/>
    </xf>
    <xf numFmtId="204" fontId="16" fillId="0" borderId="32" xfId="0" applyNumberFormat="1" applyFont="1" applyFill="1" applyBorder="1" applyAlignment="1" applyProtection="1">
      <alignment horizontal="right" wrapText="1"/>
      <protection hidden="1"/>
    </xf>
    <xf numFmtId="204" fontId="16" fillId="0" borderId="27" xfId="0" applyNumberFormat="1" applyFont="1" applyFill="1" applyBorder="1" applyAlignment="1" applyProtection="1">
      <alignment horizontal="right"/>
      <protection hidden="1"/>
    </xf>
    <xf numFmtId="204" fontId="16" fillId="0" borderId="12" xfId="0" applyNumberFormat="1" applyFont="1" applyFill="1" applyBorder="1" applyAlignment="1" applyProtection="1">
      <alignment horizontal="right"/>
      <protection hidden="1"/>
    </xf>
    <xf numFmtId="204" fontId="16" fillId="0" borderId="33" xfId="0" applyNumberFormat="1" applyFont="1" applyFill="1" applyBorder="1" applyAlignment="1" applyProtection="1">
      <alignment horizontal="right"/>
      <protection hidden="1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6" fillId="48" borderId="34" xfId="0" applyNumberFormat="1" applyFont="1" applyFill="1" applyBorder="1" applyAlignment="1" applyProtection="1">
      <alignment horizontal="right" shrinkToFit="1"/>
      <protection/>
    </xf>
    <xf numFmtId="0" fontId="6" fillId="48" borderId="18" xfId="0" applyFont="1" applyFill="1" applyBorder="1" applyAlignment="1" applyProtection="1">
      <alignment horizontal="center" wrapText="1"/>
      <protection/>
    </xf>
    <xf numFmtId="204" fontId="18" fillId="48" borderId="25" xfId="0" applyNumberFormat="1" applyFont="1" applyFill="1" applyBorder="1" applyAlignment="1">
      <alignment horizontal="right" wrapText="1" shrinkToFit="1"/>
    </xf>
    <xf numFmtId="0" fontId="9" fillId="0" borderId="20" xfId="0" applyNumberFormat="1" applyFont="1" applyFill="1" applyBorder="1" applyAlignment="1" applyProtection="1">
      <alignment horizontal="center" vertical="center" shrinkToFit="1"/>
      <protection/>
    </xf>
    <xf numFmtId="0" fontId="9" fillId="0" borderId="20" xfId="0" applyFont="1" applyFill="1" applyBorder="1" applyAlignment="1" applyProtection="1">
      <alignment horizontal="left" wrapText="1"/>
      <protection/>
    </xf>
    <xf numFmtId="204" fontId="9" fillId="0" borderId="20" xfId="0" applyNumberFormat="1" applyFont="1" applyFill="1" applyBorder="1" applyAlignment="1">
      <alignment horizontal="right" wrapText="1" shrinkToFit="1"/>
    </xf>
    <xf numFmtId="204" fontId="9" fillId="0" borderId="20" xfId="0" applyNumberFormat="1" applyFont="1" applyFill="1" applyBorder="1" applyAlignment="1" applyProtection="1">
      <alignment horizontal="right"/>
      <protection hidden="1" locked="0"/>
    </xf>
    <xf numFmtId="204" fontId="6" fillId="0" borderId="23" xfId="0" applyNumberFormat="1" applyFont="1" applyFill="1" applyBorder="1" applyAlignment="1">
      <alignment horizontal="right" wrapText="1" shrinkToFit="1"/>
    </xf>
    <xf numFmtId="49" fontId="9" fillId="0" borderId="15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0" fontId="15" fillId="0" borderId="20" xfId="0" applyNumberFormat="1" applyFont="1" applyFill="1" applyBorder="1" applyAlignment="1" applyProtection="1">
      <alignment horizontal="left" vertical="top" wrapText="1"/>
      <protection/>
    </xf>
    <xf numFmtId="0" fontId="17" fillId="0" borderId="20" xfId="0" applyNumberFormat="1" applyFont="1" applyFill="1" applyBorder="1" applyAlignment="1" applyProtection="1">
      <alignment horizontal="center" vertical="top"/>
      <protection/>
    </xf>
    <xf numFmtId="0" fontId="17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20" xfId="0" applyNumberFormat="1" applyFont="1" applyFill="1" applyBorder="1" applyAlignment="1" applyProtection="1">
      <alignment horizontal="left" vertical="center" wrapText="1"/>
      <protection/>
    </xf>
    <xf numFmtId="0" fontId="17" fillId="0" borderId="20" xfId="0" applyNumberFormat="1" applyFont="1" applyFill="1" applyBorder="1" applyAlignment="1" applyProtection="1">
      <alignment horizontal="left" vertical="top" wrapText="1"/>
      <protection/>
    </xf>
    <xf numFmtId="0" fontId="17" fillId="0" borderId="20" xfId="0" applyFont="1" applyBorder="1" applyAlignment="1">
      <alignment wrapText="1"/>
    </xf>
    <xf numFmtId="49" fontId="17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wrapText="1"/>
    </xf>
    <xf numFmtId="0" fontId="17" fillId="0" borderId="20" xfId="0" applyFont="1" applyBorder="1" applyAlignment="1">
      <alignment/>
    </xf>
    <xf numFmtId="49" fontId="17" fillId="0" borderId="20" xfId="0" applyNumberFormat="1" applyFont="1" applyFill="1" applyBorder="1" applyAlignment="1" applyProtection="1">
      <alignment horizontal="center" vertical="top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49" fontId="17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5" xfId="0" applyFont="1" applyBorder="1" applyAlignment="1">
      <alignment wrapText="1"/>
    </xf>
    <xf numFmtId="0" fontId="17" fillId="0" borderId="20" xfId="0" applyFont="1" applyBorder="1" applyAlignment="1">
      <alignment horizontal="center" vertical="center"/>
    </xf>
    <xf numFmtId="49" fontId="15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vertical="center"/>
      <protection locked="0"/>
    </xf>
    <xf numFmtId="0" fontId="17" fillId="0" borderId="20" xfId="0" applyNumberFormat="1" applyFont="1" applyBorder="1" applyAlignment="1">
      <alignment wrapText="1"/>
    </xf>
    <xf numFmtId="0" fontId="15" fillId="0" borderId="0" xfId="0" applyFont="1" applyAlignment="1" applyProtection="1">
      <alignment/>
      <protection locked="0"/>
    </xf>
    <xf numFmtId="0" fontId="15" fillId="0" borderId="20" xfId="0" applyFont="1" applyBorder="1" applyAlignment="1">
      <alignment horizontal="center" vertical="center"/>
    </xf>
    <xf numFmtId="204" fontId="17" fillId="0" borderId="20" xfId="0" applyNumberFormat="1" applyFont="1" applyFill="1" applyBorder="1" applyAlignment="1" applyProtection="1">
      <alignment horizontal="center" vertical="center"/>
      <protection/>
    </xf>
    <xf numFmtId="204" fontId="17" fillId="0" borderId="20" xfId="0" applyNumberFormat="1" applyFont="1" applyFill="1" applyBorder="1" applyAlignment="1">
      <alignment horizontal="center" vertical="center"/>
    </xf>
    <xf numFmtId="204" fontId="15" fillId="0" borderId="20" xfId="0" applyNumberFormat="1" applyFont="1" applyFill="1" applyBorder="1" applyAlignment="1" applyProtection="1">
      <alignment horizontal="center" vertical="center" wrapText="1"/>
      <protection/>
    </xf>
    <xf numFmtId="204" fontId="17" fillId="0" borderId="20" xfId="0" applyNumberFormat="1" applyFont="1" applyFill="1" applyBorder="1" applyAlignment="1" applyProtection="1">
      <alignment horizontal="center" vertical="center" wrapText="1"/>
      <protection/>
    </xf>
    <xf numFmtId="204" fontId="15" fillId="0" borderId="20" xfId="0" applyNumberFormat="1" applyFont="1" applyFill="1" applyBorder="1" applyAlignment="1">
      <alignment horizontal="center" vertical="center" wrapText="1" shrinkToFit="1"/>
    </xf>
    <xf numFmtId="204" fontId="17" fillId="0" borderId="20" xfId="0" applyNumberFormat="1" applyFont="1" applyFill="1" applyBorder="1" applyAlignment="1">
      <alignment horizontal="center" vertical="center" wrapText="1" shrinkToFit="1"/>
    </xf>
    <xf numFmtId="204" fontId="17" fillId="49" borderId="20" xfId="0" applyNumberFormat="1" applyFont="1" applyFill="1" applyBorder="1" applyAlignment="1" applyProtection="1">
      <alignment horizontal="center" vertical="center"/>
      <protection/>
    </xf>
    <xf numFmtId="204" fontId="17" fillId="0" borderId="12" xfId="0" applyNumberFormat="1" applyFont="1" applyFill="1" applyBorder="1" applyAlignment="1" applyProtection="1">
      <alignment horizontal="center" vertical="center" wrapText="1"/>
      <protection/>
    </xf>
    <xf numFmtId="204" fontId="17" fillId="0" borderId="12" xfId="0" applyNumberFormat="1" applyFont="1" applyFill="1" applyBorder="1" applyAlignment="1">
      <alignment horizontal="center" vertical="center"/>
    </xf>
    <xf numFmtId="204" fontId="17" fillId="0" borderId="15" xfId="0" applyNumberFormat="1" applyFont="1" applyFill="1" applyBorder="1" applyAlignment="1">
      <alignment horizontal="center" vertical="center" wrapText="1" shrinkToFit="1"/>
    </xf>
    <xf numFmtId="204" fontId="17" fillId="0" borderId="15" xfId="0" applyNumberFormat="1" applyFont="1" applyFill="1" applyBorder="1" applyAlignment="1">
      <alignment horizontal="center" vertical="center"/>
    </xf>
    <xf numFmtId="204" fontId="17" fillId="0" borderId="12" xfId="0" applyNumberFormat="1" applyFont="1" applyFill="1" applyBorder="1" applyAlignment="1">
      <alignment horizontal="center" vertical="center" wrapText="1" shrinkToFit="1"/>
    </xf>
    <xf numFmtId="0" fontId="17" fillId="0" borderId="15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203" fontId="9" fillId="49" borderId="35" xfId="0" applyNumberFormat="1" applyFont="1" applyFill="1" applyBorder="1" applyAlignment="1" applyProtection="1">
      <alignment horizontal="right" vertical="top"/>
      <protection hidden="1"/>
    </xf>
    <xf numFmtId="0" fontId="9" fillId="49" borderId="20" xfId="0" applyFont="1" applyFill="1" applyBorder="1" applyAlignment="1" applyProtection="1">
      <alignment horizontal="left" vertical="top" wrapText="1"/>
      <protection hidden="1"/>
    </xf>
    <xf numFmtId="0" fontId="10" fillId="49" borderId="0" xfId="0" applyFont="1" applyFill="1" applyAlignment="1">
      <alignment/>
    </xf>
    <xf numFmtId="203" fontId="9" fillId="49" borderId="16" xfId="0" applyNumberFormat="1" applyFont="1" applyFill="1" applyBorder="1" applyAlignment="1" applyProtection="1">
      <alignment horizontal="right" vertical="top"/>
      <protection hidden="1"/>
    </xf>
    <xf numFmtId="0" fontId="9" fillId="49" borderId="12" xfId="0" applyFont="1" applyFill="1" applyBorder="1" applyAlignment="1" applyProtection="1">
      <alignment horizontal="left" vertical="top" wrapText="1"/>
      <protection hidden="1"/>
    </xf>
    <xf numFmtId="203" fontId="12" fillId="49" borderId="16" xfId="0" applyNumberFormat="1" applyFont="1" applyFill="1" applyBorder="1" applyAlignment="1" applyProtection="1">
      <alignment horizontal="right" vertical="top"/>
      <protection hidden="1"/>
    </xf>
    <xf numFmtId="0" fontId="8" fillId="49" borderId="12" xfId="0" applyFont="1" applyFill="1" applyBorder="1" applyAlignment="1" applyProtection="1">
      <alignment horizontal="left" vertical="top" wrapText="1"/>
      <protection hidden="1"/>
    </xf>
    <xf numFmtId="0" fontId="28" fillId="0" borderId="0" xfId="0" applyFont="1" applyAlignment="1">
      <alignment/>
    </xf>
    <xf numFmtId="0" fontId="31" fillId="0" borderId="20" xfId="76" applyFont="1" applyFill="1" applyBorder="1" applyAlignment="1">
      <alignment wrapText="1"/>
      <protection/>
    </xf>
    <xf numFmtId="0" fontId="31" fillId="0" borderId="20" xfId="76" applyFont="1" applyFill="1" applyBorder="1" applyAlignment="1" quotePrefix="1">
      <alignment horizontal="center" wrapText="1"/>
      <protection/>
    </xf>
    <xf numFmtId="204" fontId="29" fillId="0" borderId="0" xfId="0" applyNumberFormat="1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204" fontId="28" fillId="0" borderId="0" xfId="0" applyNumberFormat="1" applyFont="1" applyFill="1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wrapText="1"/>
    </xf>
    <xf numFmtId="204" fontId="26" fillId="0" borderId="36" xfId="0" applyNumberFormat="1" applyFont="1" applyFill="1" applyBorder="1" applyAlignment="1" applyProtection="1">
      <alignment horizontal="right" wrapText="1"/>
      <protection hidden="1"/>
    </xf>
    <xf numFmtId="204" fontId="26" fillId="0" borderId="15" xfId="0" applyNumberFormat="1" applyFont="1" applyFill="1" applyBorder="1" applyAlignment="1" applyProtection="1">
      <alignment horizontal="right" wrapText="1"/>
      <protection hidden="1"/>
    </xf>
    <xf numFmtId="204" fontId="26" fillId="0" borderId="36" xfId="0" applyNumberFormat="1" applyFont="1" applyFill="1" applyBorder="1" applyAlignment="1" applyProtection="1">
      <alignment horizontal="right"/>
      <protection hidden="1"/>
    </xf>
    <xf numFmtId="0" fontId="26" fillId="0" borderId="0" xfId="0" applyFont="1" applyAlignment="1">
      <alignment/>
    </xf>
    <xf numFmtId="0" fontId="27" fillId="0" borderId="0" xfId="0" applyFont="1" applyAlignment="1">
      <alignment wrapText="1"/>
    </xf>
    <xf numFmtId="0" fontId="26" fillId="0" borderId="0" xfId="0" applyFont="1" applyAlignment="1">
      <alignment wrapText="1"/>
    </xf>
    <xf numFmtId="204" fontId="26" fillId="49" borderId="36" xfId="0" applyNumberFormat="1" applyFont="1" applyFill="1" applyBorder="1" applyAlignment="1" applyProtection="1">
      <alignment horizontal="right" wrapText="1"/>
      <protection hidden="1"/>
    </xf>
    <xf numFmtId="204" fontId="26" fillId="49" borderId="15" xfId="0" applyNumberFormat="1" applyFont="1" applyFill="1" applyBorder="1" applyAlignment="1" applyProtection="1">
      <alignment horizontal="right" wrapText="1"/>
      <protection hidden="1"/>
    </xf>
    <xf numFmtId="204" fontId="26" fillId="0" borderId="0" xfId="0" applyNumberFormat="1" applyFont="1" applyFill="1" applyBorder="1" applyAlignment="1" applyProtection="1">
      <alignment horizontal="right" wrapText="1"/>
      <protection hidden="1"/>
    </xf>
    <xf numFmtId="204" fontId="26" fillId="0" borderId="27" xfId="0" applyNumberFormat="1" applyFont="1" applyFill="1" applyBorder="1" applyAlignment="1" applyProtection="1">
      <alignment horizontal="right" wrapText="1"/>
      <protection hidden="1"/>
    </xf>
    <xf numFmtId="0" fontId="9" fillId="0" borderId="20" xfId="0" applyFont="1" applyBorder="1" applyAlignment="1">
      <alignment wrapText="1"/>
    </xf>
    <xf numFmtId="204" fontId="17" fillId="0" borderId="15" xfId="0" applyNumberFormat="1" applyFont="1" applyFill="1" applyBorder="1" applyAlignment="1" applyProtection="1">
      <alignment horizontal="center" vertical="center"/>
      <protection/>
    </xf>
    <xf numFmtId="204" fontId="26" fillId="0" borderId="37" xfId="0" applyNumberFormat="1" applyFont="1" applyFill="1" applyBorder="1" applyAlignment="1" applyProtection="1">
      <alignment horizontal="right" vertical="center" wrapText="1"/>
      <protection hidden="1"/>
    </xf>
    <xf numFmtId="0" fontId="6" fillId="50" borderId="0" xfId="0" applyFont="1" applyFill="1" applyAlignment="1" applyProtection="1">
      <alignment vertical="center"/>
      <protection locked="0"/>
    </xf>
    <xf numFmtId="204" fontId="26" fillId="0" borderId="37" xfId="0" applyNumberFormat="1" applyFont="1" applyFill="1" applyBorder="1" applyAlignment="1" applyProtection="1">
      <alignment horizontal="right"/>
      <protection hidden="1"/>
    </xf>
    <xf numFmtId="204" fontId="26" fillId="0" borderId="20" xfId="0" applyNumberFormat="1" applyFont="1" applyFill="1" applyBorder="1" applyAlignment="1" applyProtection="1">
      <alignment horizontal="right"/>
      <protection hidden="1"/>
    </xf>
    <xf numFmtId="0" fontId="28" fillId="49" borderId="0" xfId="0" applyFont="1" applyFill="1" applyAlignment="1">
      <alignment/>
    </xf>
    <xf numFmtId="0" fontId="28" fillId="51" borderId="0" xfId="0" applyFont="1" applyFill="1" applyAlignment="1">
      <alignment/>
    </xf>
    <xf numFmtId="49" fontId="26" fillId="49" borderId="13" xfId="0" applyNumberFormat="1" applyFont="1" applyFill="1" applyBorder="1" applyAlignment="1" applyProtection="1">
      <alignment horizontal="right" vertical="top"/>
      <protection/>
    </xf>
    <xf numFmtId="0" fontId="26" fillId="49" borderId="12" xfId="0" applyFont="1" applyFill="1" applyBorder="1" applyAlignment="1" applyProtection="1">
      <alignment horizontal="left" vertical="top" wrapText="1"/>
      <protection/>
    </xf>
    <xf numFmtId="49" fontId="34" fillId="49" borderId="13" xfId="0" applyNumberFormat="1" applyFont="1" applyFill="1" applyBorder="1" applyAlignment="1" applyProtection="1">
      <alignment horizontal="right" vertical="top"/>
      <protection/>
    </xf>
    <xf numFmtId="0" fontId="34" fillId="49" borderId="12" xfId="0" applyFont="1" applyFill="1" applyBorder="1" applyAlignment="1" applyProtection="1">
      <alignment horizontal="left" vertical="top" wrapText="1"/>
      <protection/>
    </xf>
    <xf numFmtId="0" fontId="35" fillId="49" borderId="0" xfId="0" applyFont="1" applyFill="1" applyAlignment="1">
      <alignment/>
    </xf>
    <xf numFmtId="0" fontId="35" fillId="51" borderId="0" xfId="0" applyFont="1" applyFill="1" applyAlignment="1">
      <alignment/>
    </xf>
    <xf numFmtId="203" fontId="15" fillId="50" borderId="17" xfId="0" applyNumberFormat="1" applyFont="1" applyFill="1" applyBorder="1" applyAlignment="1" applyProtection="1">
      <alignment horizontal="right" vertical="center"/>
      <protection hidden="1"/>
    </xf>
    <xf numFmtId="0" fontId="15" fillId="50" borderId="34" xfId="0" applyNumberFormat="1" applyFont="1" applyFill="1" applyBorder="1" applyAlignment="1" applyProtection="1">
      <alignment horizontal="right" shrinkToFit="1"/>
      <protection/>
    </xf>
    <xf numFmtId="0" fontId="15" fillId="50" borderId="18" xfId="0" applyFont="1" applyFill="1" applyBorder="1" applyAlignment="1" applyProtection="1">
      <alignment horizontal="center" vertical="center" wrapText="1"/>
      <protection/>
    </xf>
    <xf numFmtId="204" fontId="15" fillId="50" borderId="11" xfId="0" applyNumberFormat="1" applyFont="1" applyFill="1" applyBorder="1" applyAlignment="1">
      <alignment horizontal="center" vertical="center" wrapText="1" shrinkToFit="1"/>
    </xf>
    <xf numFmtId="0" fontId="17" fillId="50" borderId="0" xfId="0" applyFont="1" applyFill="1" applyAlignment="1" applyProtection="1">
      <alignment/>
      <protection locked="0"/>
    </xf>
    <xf numFmtId="204" fontId="15" fillId="50" borderId="38" xfId="0" applyNumberFormat="1" applyFont="1" applyFill="1" applyBorder="1" applyAlignment="1">
      <alignment horizontal="center" vertical="center" wrapText="1" shrinkToFit="1"/>
    </xf>
    <xf numFmtId="0" fontId="9" fillId="50" borderId="0" xfId="0" applyFont="1" applyFill="1" applyAlignment="1" applyProtection="1">
      <alignment vertical="center"/>
      <protection locked="0"/>
    </xf>
    <xf numFmtId="204" fontId="15" fillId="50" borderId="39" xfId="0" applyNumberFormat="1" applyFont="1" applyFill="1" applyBorder="1" applyAlignment="1" applyProtection="1">
      <alignment horizontal="center" vertical="center"/>
      <protection hidden="1"/>
    </xf>
    <xf numFmtId="0" fontId="20" fillId="50" borderId="0" xfId="0" applyFont="1" applyFill="1" applyAlignment="1">
      <alignment horizontal="center" vertical="center"/>
    </xf>
    <xf numFmtId="0" fontId="20" fillId="50" borderId="0" xfId="0" applyFont="1" applyFill="1" applyAlignment="1">
      <alignment/>
    </xf>
    <xf numFmtId="0" fontId="21" fillId="50" borderId="0" xfId="0" applyFont="1" applyFill="1" applyAlignment="1">
      <alignment vertical="center"/>
    </xf>
    <xf numFmtId="0" fontId="30" fillId="50" borderId="0" xfId="0" applyFont="1" applyFill="1" applyAlignment="1">
      <alignment horizontal="center" vertical="center"/>
    </xf>
    <xf numFmtId="0" fontId="15" fillId="50" borderId="0" xfId="0" applyFont="1" applyFill="1" applyAlignment="1">
      <alignment horizontal="center" vertical="center"/>
    </xf>
    <xf numFmtId="204" fontId="17" fillId="0" borderId="0" xfId="0" applyNumberFormat="1" applyFont="1" applyFill="1" applyBorder="1" applyAlignment="1">
      <alignment horizontal="right"/>
    </xf>
    <xf numFmtId="0" fontId="17" fillId="50" borderId="34" xfId="0" applyFont="1" applyFill="1" applyBorder="1" applyAlignment="1" applyProtection="1">
      <alignment horizontal="center" vertical="center"/>
      <protection locked="0"/>
    </xf>
    <xf numFmtId="0" fontId="15" fillId="50" borderId="11" xfId="0" applyFont="1" applyFill="1" applyBorder="1" applyAlignment="1" applyProtection="1">
      <alignment horizontal="center" vertical="center" wrapText="1"/>
      <protection locked="0"/>
    </xf>
    <xf numFmtId="204" fontId="15" fillId="50" borderId="11" xfId="0" applyNumberFormat="1" applyFont="1" applyFill="1" applyBorder="1" applyAlignment="1" applyProtection="1">
      <alignment horizontal="center" vertical="center" shrinkToFit="1"/>
      <protection/>
    </xf>
    <xf numFmtId="204" fontId="15" fillId="50" borderId="38" xfId="0" applyNumberFormat="1" applyFont="1" applyFill="1" applyBorder="1" applyAlignment="1" applyProtection="1">
      <alignment horizontal="center" vertical="center" shrinkToFit="1"/>
      <protection/>
    </xf>
    <xf numFmtId="0" fontId="17" fillId="50" borderId="0" xfId="0" applyFont="1" applyFill="1" applyAlignment="1" applyProtection="1">
      <alignment horizontal="center" vertical="center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6" fillId="0" borderId="0" xfId="0" applyFont="1" applyAlignment="1" applyProtection="1">
      <alignment horizontal="right"/>
      <protection locked="0"/>
    </xf>
    <xf numFmtId="204" fontId="37" fillId="50" borderId="11" xfId="0" applyNumberFormat="1" applyFont="1" applyFill="1" applyBorder="1" applyAlignment="1">
      <alignment horizontal="center" vertical="center" wrapText="1" shrinkToFit="1"/>
    </xf>
    <xf numFmtId="204" fontId="37" fillId="50" borderId="40" xfId="0" applyNumberFormat="1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/>
    </xf>
    <xf numFmtId="0" fontId="6" fillId="50" borderId="34" xfId="0" applyNumberFormat="1" applyFont="1" applyFill="1" applyBorder="1" applyAlignment="1" applyProtection="1">
      <alignment horizontal="right" shrinkToFit="1"/>
      <protection/>
    </xf>
    <xf numFmtId="0" fontId="6" fillId="50" borderId="18" xfId="0" applyFont="1" applyFill="1" applyBorder="1" applyAlignment="1" applyProtection="1">
      <alignment horizontal="center" wrapText="1"/>
      <protection/>
    </xf>
    <xf numFmtId="0" fontId="15" fillId="50" borderId="18" xfId="0" applyFont="1" applyFill="1" applyBorder="1" applyAlignment="1">
      <alignment horizontal="right" vertical="center" wrapText="1"/>
    </xf>
    <xf numFmtId="202" fontId="15" fillId="50" borderId="18" xfId="0" applyNumberFormat="1" applyFont="1" applyFill="1" applyBorder="1" applyAlignment="1">
      <alignment horizontal="right" vertical="center" wrapText="1"/>
    </xf>
    <xf numFmtId="0" fontId="13" fillId="50" borderId="0" xfId="0" applyFont="1" applyFill="1" applyAlignment="1">
      <alignment/>
    </xf>
    <xf numFmtId="0" fontId="6" fillId="50" borderId="11" xfId="0" applyFont="1" applyFill="1" applyBorder="1" applyAlignment="1" applyProtection="1">
      <alignment horizontal="center" wrapText="1"/>
      <protection/>
    </xf>
    <xf numFmtId="204" fontId="15" fillId="50" borderId="11" xfId="0" applyNumberFormat="1" applyFont="1" applyFill="1" applyBorder="1" applyAlignment="1">
      <alignment horizontal="right" wrapText="1" shrinkToFit="1"/>
    </xf>
    <xf numFmtId="0" fontId="9" fillId="50" borderId="0" xfId="0" applyFont="1" applyFill="1" applyAlignment="1" applyProtection="1">
      <alignment/>
      <protection locked="0"/>
    </xf>
    <xf numFmtId="0" fontId="6" fillId="50" borderId="20" xfId="0" applyFont="1" applyFill="1" applyBorder="1" applyAlignment="1" applyProtection="1">
      <alignment horizontal="right" vertical="top" wrapText="1"/>
      <protection locked="0"/>
    </xf>
    <xf numFmtId="0" fontId="6" fillId="50" borderId="20" xfId="0" applyFont="1" applyFill="1" applyBorder="1" applyAlignment="1" applyProtection="1">
      <alignment horizontal="left" vertical="top"/>
      <protection hidden="1" locked="0"/>
    </xf>
    <xf numFmtId="204" fontId="15" fillId="50" borderId="20" xfId="0" applyNumberFormat="1" applyFont="1" applyFill="1" applyBorder="1" applyAlignment="1" applyProtection="1">
      <alignment horizontal="right"/>
      <protection hidden="1" locked="0"/>
    </xf>
    <xf numFmtId="0" fontId="9" fillId="50" borderId="34" xfId="0" applyFont="1" applyFill="1" applyBorder="1" applyAlignment="1" applyProtection="1">
      <alignment horizontal="right" vertical="center" wrapText="1"/>
      <protection locked="0"/>
    </xf>
    <xf numFmtId="0" fontId="6" fillId="50" borderId="11" xfId="0" applyFont="1" applyFill="1" applyBorder="1" applyAlignment="1" applyProtection="1">
      <alignment horizontal="center" vertical="center" wrapText="1"/>
      <protection hidden="1"/>
    </xf>
    <xf numFmtId="203" fontId="6" fillId="50" borderId="34" xfId="0" applyNumberFormat="1" applyFont="1" applyFill="1" applyBorder="1" applyAlignment="1" applyProtection="1">
      <alignment horizontal="center" vertical="center"/>
      <protection hidden="1" locked="0"/>
    </xf>
    <xf numFmtId="0" fontId="6" fillId="50" borderId="11" xfId="0" applyFont="1" applyFill="1" applyBorder="1" applyAlignment="1" applyProtection="1">
      <alignment horizontal="center" vertical="center" wrapText="1"/>
      <protection hidden="1" locked="0"/>
    </xf>
    <xf numFmtId="204" fontId="15" fillId="50" borderId="11" xfId="0" applyNumberFormat="1" applyFont="1" applyFill="1" applyBorder="1" applyAlignment="1" applyProtection="1">
      <alignment vertical="center"/>
      <protection hidden="1"/>
    </xf>
    <xf numFmtId="0" fontId="10" fillId="50" borderId="0" xfId="0" applyFont="1" applyFill="1" applyAlignment="1">
      <alignment vertical="center"/>
    </xf>
    <xf numFmtId="204" fontId="30" fillId="50" borderId="0" xfId="0" applyNumberFormat="1" applyFont="1" applyFill="1" applyBorder="1" applyAlignment="1" applyProtection="1">
      <alignment horizontal="right" wrapText="1"/>
      <protection hidden="1"/>
    </xf>
    <xf numFmtId="0" fontId="30" fillId="50" borderId="0" xfId="0" applyFont="1" applyFill="1" applyAlignment="1">
      <alignment/>
    </xf>
    <xf numFmtId="204" fontId="30" fillId="50" borderId="0" xfId="0" applyNumberFormat="1" applyFont="1" applyFill="1" applyAlignment="1">
      <alignment horizontal="center" vertical="center"/>
    </xf>
    <xf numFmtId="203" fontId="9" fillId="50" borderId="17" xfId="0" applyNumberFormat="1" applyFont="1" applyFill="1" applyBorder="1" applyAlignment="1" applyProtection="1">
      <alignment horizontal="right" vertical="center"/>
      <protection hidden="1"/>
    </xf>
    <xf numFmtId="204" fontId="15" fillId="50" borderId="18" xfId="0" applyNumberFormat="1" applyFont="1" applyFill="1" applyBorder="1" applyAlignment="1" applyProtection="1">
      <alignment horizontal="right" vertical="center"/>
      <protection hidden="1"/>
    </xf>
    <xf numFmtId="0" fontId="10" fillId="50" borderId="0" xfId="0" applyFont="1" applyFill="1" applyAlignment="1">
      <alignment/>
    </xf>
    <xf numFmtId="203" fontId="6" fillId="50" borderId="17" xfId="0" applyNumberFormat="1" applyFont="1" applyFill="1" applyBorder="1" applyAlignment="1" applyProtection="1">
      <alignment horizontal="right" vertical="center" wrapText="1"/>
      <protection hidden="1"/>
    </xf>
    <xf numFmtId="204" fontId="6" fillId="50" borderId="39" xfId="0" applyNumberFormat="1" applyFont="1" applyFill="1" applyBorder="1" applyAlignment="1" applyProtection="1">
      <alignment horizontal="center" vertical="center"/>
      <protection hidden="1"/>
    </xf>
    <xf numFmtId="204" fontId="6" fillId="50" borderId="40" xfId="0" applyNumberFormat="1" applyFont="1" applyFill="1" applyBorder="1" applyAlignment="1" applyProtection="1">
      <alignment horizontal="center" vertical="center"/>
      <protection hidden="1"/>
    </xf>
    <xf numFmtId="204" fontId="6" fillId="50" borderId="17" xfId="0" applyNumberFormat="1" applyFont="1" applyFill="1" applyBorder="1" applyAlignment="1" applyProtection="1">
      <alignment horizontal="center" vertical="center"/>
      <protection hidden="1"/>
    </xf>
    <xf numFmtId="204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23" xfId="0" applyFont="1" applyBorder="1" applyAlignment="1">
      <alignment horizontal="center" vertical="center"/>
    </xf>
    <xf numFmtId="204" fontId="17" fillId="0" borderId="23" xfId="0" applyNumberFormat="1" applyFont="1" applyFill="1" applyBorder="1" applyAlignment="1" applyProtection="1">
      <alignment horizontal="center" vertical="center"/>
      <protection/>
    </xf>
    <xf numFmtId="204" fontId="17" fillId="0" borderId="23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wrapText="1"/>
    </xf>
    <xf numFmtId="0" fontId="9" fillId="0" borderId="20" xfId="0" applyNumberFormat="1" applyFont="1" applyFill="1" applyBorder="1" applyAlignment="1">
      <alignment horizontal="left" wrapText="1"/>
    </xf>
    <xf numFmtId="204" fontId="6" fillId="0" borderId="20" xfId="0" applyNumberFormat="1" applyFont="1" applyFill="1" applyBorder="1" applyAlignment="1" applyProtection="1">
      <alignment horizontal="right"/>
      <protection hidden="1" locked="0"/>
    </xf>
    <xf numFmtId="204" fontId="37" fillId="50" borderId="39" xfId="0" applyNumberFormat="1" applyFont="1" applyFill="1" applyBorder="1" applyAlignment="1">
      <alignment horizontal="center" vertical="center" wrapText="1" shrinkToFit="1"/>
    </xf>
    <xf numFmtId="204" fontId="19" fillId="50" borderId="40" xfId="0" applyNumberFormat="1" applyFont="1" applyFill="1" applyBorder="1" applyAlignment="1">
      <alignment horizontal="center" vertical="center" wrapText="1" shrinkToFit="1"/>
    </xf>
    <xf numFmtId="204" fontId="37" fillId="50" borderId="18" xfId="0" applyNumberFormat="1" applyFont="1" applyFill="1" applyBorder="1" applyAlignment="1">
      <alignment horizontal="center" vertical="center" wrapText="1" shrinkToFit="1"/>
    </xf>
    <xf numFmtId="49" fontId="26" fillId="49" borderId="41" xfId="0" applyNumberFormat="1" applyFont="1" applyFill="1" applyBorder="1" applyAlignment="1" applyProtection="1">
      <alignment horizontal="right" vertical="top"/>
      <protection/>
    </xf>
    <xf numFmtId="0" fontId="26" fillId="49" borderId="42" xfId="0" applyFont="1" applyFill="1" applyBorder="1" applyAlignment="1" applyProtection="1">
      <alignment horizontal="left" vertical="top" wrapText="1"/>
      <protection/>
    </xf>
    <xf numFmtId="204" fontId="17" fillId="0" borderId="12" xfId="0" applyNumberFormat="1" applyFont="1" applyFill="1" applyBorder="1" applyAlignment="1">
      <alignment horizontal="right" wrapText="1" shrinkToFit="1"/>
    </xf>
    <xf numFmtId="204" fontId="26" fillId="49" borderId="39" xfId="0" applyNumberFormat="1" applyFont="1" applyFill="1" applyBorder="1" applyAlignment="1">
      <alignment horizontal="right" wrapText="1" shrinkToFit="1"/>
    </xf>
    <xf numFmtId="204" fontId="17" fillId="0" borderId="0" xfId="0" applyNumberFormat="1" applyFont="1" applyFill="1" applyBorder="1" applyAlignment="1">
      <alignment horizontal="right" wrapText="1" shrinkToFit="1"/>
    </xf>
    <xf numFmtId="204" fontId="26" fillId="49" borderId="17" xfId="0" applyNumberFormat="1" applyFont="1" applyFill="1" applyBorder="1" applyAlignment="1">
      <alignment horizontal="right"/>
    </xf>
    <xf numFmtId="204" fontId="26" fillId="49" borderId="17" xfId="0" applyNumberFormat="1" applyFont="1" applyFill="1" applyBorder="1" applyAlignment="1">
      <alignment horizontal="right" wrapText="1" shrinkToFit="1"/>
    </xf>
    <xf numFmtId="204" fontId="26" fillId="49" borderId="43" xfId="0" applyNumberFormat="1" applyFont="1" applyFill="1" applyBorder="1" applyAlignment="1">
      <alignment horizontal="right"/>
    </xf>
    <xf numFmtId="204" fontId="26" fillId="49" borderId="44" xfId="0" applyNumberFormat="1" applyFont="1" applyFill="1" applyBorder="1" applyAlignment="1">
      <alignment horizontal="right"/>
    </xf>
    <xf numFmtId="204" fontId="26" fillId="49" borderId="44" xfId="0" applyNumberFormat="1" applyFont="1" applyFill="1" applyBorder="1" applyAlignment="1">
      <alignment horizontal="right" wrapText="1" shrinkToFit="1"/>
    </xf>
    <xf numFmtId="204" fontId="34" fillId="49" borderId="44" xfId="0" applyNumberFormat="1" applyFont="1" applyFill="1" applyBorder="1" applyAlignment="1">
      <alignment horizontal="right"/>
    </xf>
    <xf numFmtId="204" fontId="34" fillId="49" borderId="45" xfId="0" applyNumberFormat="1" applyFont="1" applyFill="1" applyBorder="1" applyAlignment="1">
      <alignment horizontal="right"/>
    </xf>
    <xf numFmtId="204" fontId="17" fillId="0" borderId="42" xfId="0" applyNumberFormat="1" applyFont="1" applyFill="1" applyBorder="1" applyAlignment="1">
      <alignment horizontal="right"/>
    </xf>
    <xf numFmtId="204" fontId="19" fillId="49" borderId="13" xfId="0" applyNumberFormat="1" applyFont="1" applyFill="1" applyBorder="1" applyAlignment="1">
      <alignment horizontal="right"/>
    </xf>
    <xf numFmtId="204" fontId="34" fillId="49" borderId="46" xfId="0" applyNumberFormat="1" applyFont="1" applyFill="1" applyBorder="1" applyAlignment="1">
      <alignment horizontal="right"/>
    </xf>
    <xf numFmtId="204" fontId="34" fillId="49" borderId="46" xfId="0" applyNumberFormat="1" applyFont="1" applyFill="1" applyBorder="1" applyAlignment="1">
      <alignment horizontal="right" wrapText="1" shrinkToFit="1"/>
    </xf>
    <xf numFmtId="204" fontId="34" fillId="49" borderId="47" xfId="0" applyNumberFormat="1" applyFont="1" applyFill="1" applyBorder="1" applyAlignment="1">
      <alignment horizontal="right" wrapText="1" shrinkToFit="1"/>
    </xf>
    <xf numFmtId="204" fontId="34" fillId="49" borderId="39" xfId="0" applyNumberFormat="1" applyFont="1" applyFill="1" applyBorder="1" applyAlignment="1">
      <alignment horizontal="right"/>
    </xf>
    <xf numFmtId="204" fontId="34" fillId="49" borderId="48" xfId="0" applyNumberFormat="1" applyFont="1" applyFill="1" applyBorder="1" applyAlignment="1">
      <alignment horizontal="right"/>
    </xf>
    <xf numFmtId="204" fontId="34" fillId="49" borderId="49" xfId="0" applyNumberFormat="1" applyFont="1" applyFill="1" applyBorder="1" applyAlignment="1">
      <alignment horizontal="right"/>
    </xf>
    <xf numFmtId="0" fontId="38" fillId="0" borderId="39" xfId="0" applyFont="1" applyBorder="1" applyAlignment="1">
      <alignment horizontal="center" vertical="center" wrapText="1"/>
    </xf>
    <xf numFmtId="0" fontId="38" fillId="0" borderId="39" xfId="0" applyFont="1" applyFill="1" applyBorder="1" applyAlignment="1">
      <alignment horizontal="center" vertical="center" wrapText="1"/>
    </xf>
    <xf numFmtId="0" fontId="38" fillId="0" borderId="39" xfId="0" applyFont="1" applyBorder="1" applyAlignment="1" applyProtection="1">
      <alignment horizontal="center" vertical="center" wrapText="1"/>
      <protection locked="0"/>
    </xf>
    <xf numFmtId="0" fontId="9" fillId="0" borderId="39" xfId="0" applyFont="1" applyBorder="1" applyAlignment="1" applyProtection="1">
      <alignment horizontal="center" vertical="center" wrapText="1"/>
      <protection locked="0"/>
    </xf>
    <xf numFmtId="0" fontId="9" fillId="0" borderId="39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204" fontId="19" fillId="50" borderId="20" xfId="0" applyNumberFormat="1" applyFont="1" applyFill="1" applyBorder="1" applyAlignment="1" applyProtection="1">
      <alignment/>
      <protection locked="0"/>
    </xf>
    <xf numFmtId="203" fontId="9" fillId="0" borderId="16" xfId="0" applyNumberFormat="1" applyFont="1" applyFill="1" applyBorder="1" applyAlignment="1" applyProtection="1">
      <alignment vertical="center" wrapText="1"/>
      <protection hidden="1"/>
    </xf>
    <xf numFmtId="0" fontId="6" fillId="0" borderId="50" xfId="0" applyFont="1" applyFill="1" applyBorder="1" applyAlignment="1" applyProtection="1">
      <alignment horizontal="center" vertical="center" wrapText="1"/>
      <protection locked="0"/>
    </xf>
    <xf numFmtId="204" fontId="17" fillId="0" borderId="39" xfId="0" applyNumberFormat="1" applyFont="1" applyFill="1" applyBorder="1" applyAlignment="1" applyProtection="1">
      <alignment vertical="center" wrapText="1"/>
      <protection hidden="1"/>
    </xf>
    <xf numFmtId="204" fontId="19" fillId="0" borderId="51" xfId="0" applyNumberFormat="1" applyFont="1" applyFill="1" applyBorder="1" applyAlignment="1" applyProtection="1">
      <alignment vertical="center" wrapText="1"/>
      <protection hidden="1"/>
    </xf>
    <xf numFmtId="0" fontId="10" fillId="0" borderId="0" xfId="0" applyFont="1" applyFill="1" applyAlignment="1">
      <alignment vertical="center"/>
    </xf>
    <xf numFmtId="49" fontId="15" fillId="50" borderId="39" xfId="0" applyNumberFormat="1" applyFont="1" applyFill="1" applyBorder="1" applyAlignment="1" applyProtection="1">
      <alignment horizontal="center" vertical="center"/>
      <protection hidden="1"/>
    </xf>
    <xf numFmtId="0" fontId="15" fillId="50" borderId="39" xfId="0" applyFont="1" applyFill="1" applyBorder="1" applyAlignment="1" applyProtection="1">
      <alignment horizontal="center" vertical="center"/>
      <protection hidden="1"/>
    </xf>
    <xf numFmtId="0" fontId="6" fillId="50" borderId="39" xfId="0" applyFont="1" applyFill="1" applyBorder="1" applyAlignment="1" applyProtection="1">
      <alignment horizontal="center" vertical="center"/>
      <protection hidden="1"/>
    </xf>
    <xf numFmtId="204" fontId="12" fillId="50" borderId="39" xfId="0" applyNumberFormat="1" applyFont="1" applyFill="1" applyBorder="1" applyAlignment="1">
      <alignment horizontal="center" vertical="center"/>
    </xf>
    <xf numFmtId="0" fontId="15" fillId="50" borderId="39" xfId="76" applyFont="1" applyFill="1" applyBorder="1" applyAlignment="1" quotePrefix="1">
      <alignment horizontal="center" vertical="center"/>
      <protection/>
    </xf>
    <xf numFmtId="0" fontId="6" fillId="50" borderId="39" xfId="76" applyFont="1" applyFill="1" applyBorder="1" applyAlignment="1">
      <alignment horizontal="center" vertical="center"/>
      <protection/>
    </xf>
    <xf numFmtId="204" fontId="36" fillId="50" borderId="39" xfId="0" applyNumberFormat="1" applyFont="1" applyFill="1" applyBorder="1" applyAlignment="1">
      <alignment horizontal="center" vertical="center"/>
    </xf>
    <xf numFmtId="0" fontId="6" fillId="50" borderId="39" xfId="0" applyFont="1" applyFill="1" applyBorder="1" applyAlignment="1" applyProtection="1">
      <alignment horizontal="center" vertical="center" wrapText="1"/>
      <protection hidden="1"/>
    </xf>
    <xf numFmtId="49" fontId="15" fillId="50" borderId="17" xfId="0" applyNumberFormat="1" applyFont="1" applyFill="1" applyBorder="1" applyAlignment="1" applyProtection="1">
      <alignment horizontal="center" vertical="center"/>
      <protection hidden="1"/>
    </xf>
    <xf numFmtId="0" fontId="6" fillId="50" borderId="39" xfId="0" applyFont="1" applyFill="1" applyBorder="1" applyAlignment="1" applyProtection="1">
      <alignment horizontal="left" vertical="top" wrapText="1"/>
      <protection hidden="1"/>
    </xf>
    <xf numFmtId="204" fontId="12" fillId="50" borderId="27" xfId="0" applyNumberFormat="1" applyFont="1" applyFill="1" applyBorder="1" applyAlignment="1">
      <alignment horizontal="center" vertical="center"/>
    </xf>
    <xf numFmtId="203" fontId="15" fillId="50" borderId="39" xfId="0" applyNumberFormat="1" applyFont="1" applyFill="1" applyBorder="1" applyAlignment="1" applyProtection="1">
      <alignment horizontal="center" vertical="center" wrapText="1"/>
      <protection hidden="1"/>
    </xf>
    <xf numFmtId="203" fontId="15" fillId="50" borderId="39" xfId="0" applyNumberFormat="1" applyFont="1" applyFill="1" applyBorder="1" applyAlignment="1" applyProtection="1">
      <alignment horizontal="right" vertical="center"/>
      <protection hidden="1"/>
    </xf>
    <xf numFmtId="204" fontId="34" fillId="49" borderId="39" xfId="0" applyNumberFormat="1" applyFont="1" applyFill="1" applyBorder="1" applyAlignment="1">
      <alignment horizontal="right" wrapText="1" shrinkToFit="1"/>
    </xf>
    <xf numFmtId="0" fontId="35" fillId="49" borderId="39" xfId="0" applyFont="1" applyFill="1" applyBorder="1" applyAlignment="1">
      <alignment/>
    </xf>
    <xf numFmtId="204" fontId="26" fillId="49" borderId="39" xfId="0" applyNumberFormat="1" applyFont="1" applyFill="1" applyBorder="1" applyAlignment="1">
      <alignment horizontal="right"/>
    </xf>
    <xf numFmtId="204" fontId="34" fillId="49" borderId="0" xfId="0" applyNumberFormat="1" applyFont="1" applyFill="1" applyBorder="1" applyAlignment="1">
      <alignment horizontal="right" wrapText="1" shrinkToFit="1"/>
    </xf>
    <xf numFmtId="204" fontId="34" fillId="49" borderId="39" xfId="0" applyNumberFormat="1" applyFont="1" applyFill="1" applyBorder="1" applyAlignment="1" applyProtection="1">
      <alignment horizontal="right" wrapText="1"/>
      <protection hidden="1"/>
    </xf>
    <xf numFmtId="204" fontId="34" fillId="49" borderId="52" xfId="0" applyNumberFormat="1" applyFont="1" applyFill="1" applyBorder="1" applyAlignment="1">
      <alignment horizontal="right" wrapText="1" shrinkToFit="1"/>
    </xf>
    <xf numFmtId="0" fontId="35" fillId="49" borderId="53" xfId="0" applyFont="1" applyFill="1" applyBorder="1" applyAlignment="1">
      <alignment/>
    </xf>
    <xf numFmtId="204" fontId="26" fillId="49" borderId="23" xfId="0" applyNumberFormat="1" applyFont="1" applyFill="1" applyBorder="1" applyAlignment="1">
      <alignment horizontal="right" wrapText="1" shrinkToFit="1"/>
    </xf>
    <xf numFmtId="204" fontId="26" fillId="49" borderId="23" xfId="0" applyNumberFormat="1" applyFont="1" applyFill="1" applyBorder="1" applyAlignment="1">
      <alignment horizontal="right"/>
    </xf>
    <xf numFmtId="204" fontId="34" fillId="49" borderId="54" xfId="0" applyNumberFormat="1" applyFont="1" applyFill="1" applyBorder="1" applyAlignment="1">
      <alignment horizontal="right" wrapText="1" shrinkToFit="1"/>
    </xf>
    <xf numFmtId="204" fontId="34" fillId="49" borderId="43" xfId="0" applyNumberFormat="1" applyFont="1" applyFill="1" applyBorder="1" applyAlignment="1">
      <alignment horizontal="right" wrapText="1" shrinkToFit="1"/>
    </xf>
    <xf numFmtId="0" fontId="35" fillId="49" borderId="55" xfId="0" applyFont="1" applyFill="1" applyBorder="1" applyAlignment="1">
      <alignment/>
    </xf>
    <xf numFmtId="204" fontId="26" fillId="49" borderId="20" xfId="0" applyNumberFormat="1" applyFont="1" applyFill="1" applyBorder="1" applyAlignment="1">
      <alignment horizontal="right" wrapText="1" shrinkToFit="1"/>
    </xf>
    <xf numFmtId="204" fontId="26" fillId="49" borderId="20" xfId="0" applyNumberFormat="1" applyFont="1" applyFill="1" applyBorder="1" applyAlignment="1">
      <alignment horizontal="right"/>
    </xf>
    <xf numFmtId="204" fontId="34" fillId="49" borderId="44" xfId="0" applyNumberFormat="1" applyFont="1" applyFill="1" applyBorder="1" applyAlignment="1">
      <alignment horizontal="right" wrapText="1" shrinkToFit="1"/>
    </xf>
    <xf numFmtId="204" fontId="35" fillId="49" borderId="55" xfId="0" applyNumberFormat="1" applyFont="1" applyFill="1" applyBorder="1" applyAlignment="1">
      <alignment/>
    </xf>
    <xf numFmtId="204" fontId="34" fillId="49" borderId="20" xfId="0" applyNumberFormat="1" applyFont="1" applyFill="1" applyBorder="1" applyAlignment="1">
      <alignment horizontal="right" wrapText="1" shrinkToFit="1"/>
    </xf>
    <xf numFmtId="204" fontId="34" fillId="49" borderId="20" xfId="0" applyNumberFormat="1" applyFont="1" applyFill="1" applyBorder="1" applyAlignment="1">
      <alignment horizontal="right"/>
    </xf>
    <xf numFmtId="204" fontId="34" fillId="49" borderId="15" xfId="0" applyNumberFormat="1" applyFont="1" applyFill="1" applyBorder="1" applyAlignment="1">
      <alignment horizontal="right" wrapText="1" shrinkToFit="1"/>
    </xf>
    <xf numFmtId="204" fontId="34" fillId="49" borderId="15" xfId="0" applyNumberFormat="1" applyFont="1" applyFill="1" applyBorder="1" applyAlignment="1">
      <alignment horizontal="right"/>
    </xf>
    <xf numFmtId="204" fontId="34" fillId="49" borderId="36" xfId="0" applyNumberFormat="1" applyFont="1" applyFill="1" applyBorder="1" applyAlignment="1">
      <alignment horizontal="right" wrapText="1" shrinkToFit="1"/>
    </xf>
    <xf numFmtId="0" fontId="35" fillId="49" borderId="56" xfId="0" applyFont="1" applyFill="1" applyBorder="1" applyAlignment="1">
      <alignment/>
    </xf>
    <xf numFmtId="204" fontId="34" fillId="49" borderId="57" xfId="0" applyNumberFormat="1" applyFont="1" applyFill="1" applyBorder="1" applyAlignment="1">
      <alignment horizontal="right" wrapText="1" shrinkToFit="1"/>
    </xf>
    <xf numFmtId="204" fontId="19" fillId="0" borderId="15" xfId="0" applyNumberFormat="1" applyFont="1" applyFill="1" applyBorder="1" applyAlignment="1">
      <alignment horizontal="right" wrapText="1" shrinkToFit="1"/>
    </xf>
    <xf numFmtId="204" fontId="19" fillId="0" borderId="0" xfId="0" applyNumberFormat="1" applyFont="1" applyFill="1" applyBorder="1" applyAlignment="1">
      <alignment horizontal="right" wrapText="1" shrinkToFit="1"/>
    </xf>
    <xf numFmtId="0" fontId="39" fillId="0" borderId="56" xfId="0" applyFont="1" applyBorder="1" applyAlignment="1">
      <alignment/>
    </xf>
    <xf numFmtId="204" fontId="10" fillId="0" borderId="0" xfId="0" applyNumberFormat="1" applyFont="1" applyAlignment="1">
      <alignment/>
    </xf>
    <xf numFmtId="204" fontId="10" fillId="0" borderId="0" xfId="0" applyNumberFormat="1" applyFont="1" applyFill="1" applyAlignment="1">
      <alignment/>
    </xf>
    <xf numFmtId="206" fontId="10" fillId="0" borderId="0" xfId="0" applyNumberFormat="1" applyFont="1" applyFill="1" applyAlignment="1">
      <alignment/>
    </xf>
    <xf numFmtId="206" fontId="40" fillId="0" borderId="0" xfId="0" applyNumberFormat="1" applyFont="1" applyFill="1" applyAlignment="1">
      <alignment/>
    </xf>
    <xf numFmtId="204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0" fontId="31" fillId="0" borderId="23" xfId="76" applyFont="1" applyFill="1" applyBorder="1" applyAlignment="1">
      <alignment wrapText="1"/>
      <protection/>
    </xf>
    <xf numFmtId="204" fontId="15" fillId="50" borderId="30" xfId="0" applyNumberFormat="1" applyFont="1" applyFill="1" applyBorder="1" applyAlignment="1" applyProtection="1">
      <alignment horizontal="right" vertical="center" wrapText="1"/>
      <protection hidden="1"/>
    </xf>
    <xf numFmtId="49" fontId="9" fillId="50" borderId="17" xfId="0" applyNumberFormat="1" applyFont="1" applyFill="1" applyBorder="1" applyAlignment="1" applyProtection="1">
      <alignment horizontal="center" vertical="center"/>
      <protection hidden="1"/>
    </xf>
    <xf numFmtId="49" fontId="15" fillId="50" borderId="39" xfId="0" applyNumberFormat="1" applyFont="1" applyFill="1" applyBorder="1" applyAlignment="1" applyProtection="1">
      <alignment horizontal="center" vertical="top"/>
      <protection hidden="1"/>
    </xf>
    <xf numFmtId="0" fontId="15" fillId="50" borderId="39" xfId="0" applyFont="1" applyFill="1" applyBorder="1" applyAlignment="1" applyProtection="1">
      <alignment horizontal="left" vertical="top"/>
      <protection hidden="1"/>
    </xf>
    <xf numFmtId="204" fontId="15" fillId="50" borderId="39" xfId="0" applyNumberFormat="1" applyFont="1" applyFill="1" applyBorder="1" applyAlignment="1" applyProtection="1">
      <alignment horizontal="right"/>
      <protection hidden="1"/>
    </xf>
    <xf numFmtId="0" fontId="31" fillId="49" borderId="12" xfId="76" applyFont="1" applyFill="1" applyBorder="1" applyAlignment="1" quotePrefix="1">
      <alignment horizontal="center" vertical="center" wrapText="1"/>
      <protection/>
    </xf>
    <xf numFmtId="0" fontId="31" fillId="0" borderId="23" xfId="76" applyFont="1" applyFill="1" applyBorder="1" applyAlignment="1" quotePrefix="1">
      <alignment horizontal="center" wrapText="1"/>
      <protection/>
    </xf>
    <xf numFmtId="0" fontId="31" fillId="49" borderId="12" xfId="76" applyFont="1" applyFill="1" applyBorder="1" applyAlignment="1">
      <alignment wrapText="1"/>
      <protection/>
    </xf>
    <xf numFmtId="204" fontId="26" fillId="49" borderId="27" xfId="0" applyNumberFormat="1" applyFont="1" applyFill="1" applyBorder="1" applyAlignment="1" applyProtection="1">
      <alignment horizontal="right" wrapText="1"/>
      <protection hidden="1"/>
    </xf>
    <xf numFmtId="204" fontId="26" fillId="49" borderId="12" xfId="0" applyNumberFormat="1" applyFont="1" applyFill="1" applyBorder="1" applyAlignment="1" applyProtection="1">
      <alignment horizontal="right" wrapText="1"/>
      <protection hidden="1"/>
    </xf>
    <xf numFmtId="0" fontId="31" fillId="0" borderId="15" xfId="76" applyFont="1" applyFill="1" applyBorder="1" applyAlignment="1" quotePrefix="1">
      <alignment horizontal="center" wrapText="1"/>
      <protection/>
    </xf>
    <xf numFmtId="0" fontId="31" fillId="0" borderId="15" xfId="76" applyFont="1" applyFill="1" applyBorder="1" applyAlignment="1">
      <alignment wrapText="1"/>
      <protection/>
    </xf>
    <xf numFmtId="204" fontId="26" fillId="0" borderId="27" xfId="0" applyNumberFormat="1" applyFont="1" applyFill="1" applyBorder="1" applyAlignment="1" applyProtection="1">
      <alignment horizontal="right"/>
      <protection hidden="1"/>
    </xf>
    <xf numFmtId="0" fontId="31" fillId="0" borderId="12" xfId="76" applyFont="1" applyFill="1" applyBorder="1" applyAlignment="1" quotePrefix="1">
      <alignment horizontal="center"/>
      <protection/>
    </xf>
    <xf numFmtId="0" fontId="31" fillId="0" borderId="12" xfId="76" applyFont="1" applyFill="1" applyBorder="1">
      <alignment/>
      <protection/>
    </xf>
    <xf numFmtId="204" fontId="26" fillId="0" borderId="12" xfId="0" applyNumberFormat="1" applyFont="1" applyFill="1" applyBorder="1" applyAlignment="1" applyProtection="1">
      <alignment horizontal="right" wrapText="1"/>
      <protection hidden="1"/>
    </xf>
    <xf numFmtId="0" fontId="15" fillId="50" borderId="39" xfId="0" applyFont="1" applyFill="1" applyBorder="1" applyAlignment="1" applyProtection="1">
      <alignment horizontal="left" vertical="top" wrapText="1"/>
      <protection hidden="1"/>
    </xf>
    <xf numFmtId="204" fontId="26" fillId="0" borderId="37" xfId="0" applyNumberFormat="1" applyFont="1" applyFill="1" applyBorder="1" applyAlignment="1" applyProtection="1">
      <alignment horizontal="right" wrapText="1"/>
      <protection hidden="1"/>
    </xf>
    <xf numFmtId="204" fontId="26" fillId="0" borderId="23" xfId="0" applyNumberFormat="1" applyFont="1" applyFill="1" applyBorder="1" applyAlignment="1" applyProtection="1">
      <alignment horizontal="right" wrapText="1"/>
      <protection hidden="1"/>
    </xf>
    <xf numFmtId="0" fontId="31" fillId="49" borderId="23" xfId="76" applyFont="1" applyFill="1" applyBorder="1" applyAlignment="1" quotePrefix="1">
      <alignment horizontal="center"/>
      <protection/>
    </xf>
    <xf numFmtId="0" fontId="31" fillId="49" borderId="23" xfId="76" applyFont="1" applyFill="1" applyBorder="1">
      <alignment/>
      <protection/>
    </xf>
    <xf numFmtId="0" fontId="31" fillId="49" borderId="15" xfId="76" applyFont="1" applyFill="1" applyBorder="1" applyAlignment="1" quotePrefix="1">
      <alignment horizontal="center"/>
      <protection/>
    </xf>
    <xf numFmtId="0" fontId="31" fillId="49" borderId="15" xfId="76" applyFont="1" applyFill="1" applyBorder="1">
      <alignment/>
      <protection/>
    </xf>
    <xf numFmtId="204" fontId="26" fillId="0" borderId="23" xfId="0" applyNumberFormat="1" applyFont="1" applyFill="1" applyBorder="1" applyAlignment="1" applyProtection="1">
      <alignment horizontal="right"/>
      <protection hidden="1"/>
    </xf>
    <xf numFmtId="0" fontId="31" fillId="0" borderId="58" xfId="76" applyFont="1" applyFill="1" applyBorder="1" applyAlignment="1" quotePrefix="1">
      <alignment horizontal="center" vertical="center" wrapText="1"/>
      <protection/>
    </xf>
    <xf numFmtId="0" fontId="31" fillId="0" borderId="20" xfId="76" applyFont="1" applyFill="1" applyBorder="1" applyAlignment="1" quotePrefix="1">
      <alignment horizontal="center" vertical="center" wrapText="1"/>
      <protection/>
    </xf>
    <xf numFmtId="0" fontId="31" fillId="0" borderId="12" xfId="76" applyFont="1" applyFill="1" applyBorder="1" applyAlignment="1">
      <alignment wrapText="1"/>
      <protection/>
    </xf>
    <xf numFmtId="0" fontId="15" fillId="50" borderId="39" xfId="0" applyFont="1" applyFill="1" applyBorder="1" applyAlignment="1" applyProtection="1">
      <alignment horizontal="left" vertical="center" wrapText="1"/>
      <protection hidden="1"/>
    </xf>
    <xf numFmtId="204" fontId="15" fillId="50" borderId="39" xfId="0" applyNumberFormat="1" applyFont="1" applyFill="1" applyBorder="1" applyAlignment="1" applyProtection="1">
      <alignment horizontal="right" vertical="center"/>
      <protection hidden="1"/>
    </xf>
    <xf numFmtId="204" fontId="15" fillId="50" borderId="39" xfId="0" applyNumberFormat="1" applyFont="1" applyFill="1" applyBorder="1" applyAlignment="1" applyProtection="1">
      <alignment horizontal="right" vertical="center" wrapText="1"/>
      <protection hidden="1"/>
    </xf>
    <xf numFmtId="49" fontId="6" fillId="50" borderId="38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15" xfId="76" applyFont="1" applyFill="1" applyBorder="1" applyAlignment="1" quotePrefix="1">
      <alignment horizontal="center" vertical="center" wrapText="1"/>
      <protection/>
    </xf>
    <xf numFmtId="204" fontId="19" fillId="50" borderId="11" xfId="0" applyNumberFormat="1" applyFont="1" applyFill="1" applyBorder="1" applyAlignment="1">
      <alignment horizontal="center" vertical="center" wrapText="1" shrinkToFit="1"/>
    </xf>
    <xf numFmtId="204" fontId="12" fillId="0" borderId="0" xfId="0" applyNumberFormat="1" applyFont="1" applyAlignment="1" applyProtection="1">
      <alignment/>
      <protection locked="0"/>
    </xf>
    <xf numFmtId="0" fontId="12" fillId="0" borderId="39" xfId="0" applyFont="1" applyBorder="1" applyAlignment="1" applyProtection="1">
      <alignment horizontal="center" vertical="center"/>
      <protection locked="0"/>
    </xf>
    <xf numFmtId="204" fontId="19" fillId="50" borderId="23" xfId="0" applyNumberFormat="1" applyFont="1" applyFill="1" applyBorder="1" applyAlignment="1" applyProtection="1">
      <alignment/>
      <protection locked="0"/>
    </xf>
    <xf numFmtId="204" fontId="19" fillId="50" borderId="15" xfId="0" applyNumberFormat="1" applyFont="1" applyFill="1" applyBorder="1" applyAlignment="1" applyProtection="1">
      <alignment/>
      <protection locked="0"/>
    </xf>
    <xf numFmtId="204" fontId="17" fillId="0" borderId="44" xfId="0" applyNumberFormat="1" applyFont="1" applyFill="1" applyBorder="1" applyAlignment="1" applyProtection="1">
      <alignment horizontal="center" vertical="center" wrapText="1"/>
      <protection/>
    </xf>
    <xf numFmtId="204" fontId="15" fillId="50" borderId="40" xfId="0" applyNumberFormat="1" applyFont="1" applyFill="1" applyBorder="1" applyAlignment="1" applyProtection="1">
      <alignment horizontal="right" vertical="center" wrapText="1"/>
      <protection hidden="1"/>
    </xf>
    <xf numFmtId="204" fontId="15" fillId="50" borderId="17" xfId="0" applyNumberFormat="1" applyFont="1" applyFill="1" applyBorder="1" applyAlignment="1" applyProtection="1">
      <alignment horizontal="right" vertical="center" wrapText="1"/>
      <protection hidden="1"/>
    </xf>
    <xf numFmtId="204" fontId="37" fillId="50" borderId="17" xfId="0" applyNumberFormat="1" applyFont="1" applyFill="1" applyBorder="1" applyAlignment="1" applyProtection="1">
      <alignment horizontal="right" vertical="center" wrapText="1"/>
      <protection hidden="1"/>
    </xf>
    <xf numFmtId="204" fontId="37" fillId="50" borderId="39" xfId="0" applyNumberFormat="1" applyFont="1" applyFill="1" applyBorder="1" applyAlignment="1" applyProtection="1">
      <alignment horizontal="right" vertical="center" wrapText="1"/>
      <protection hidden="1"/>
    </xf>
    <xf numFmtId="204" fontId="37" fillId="50" borderId="40" xfId="0" applyNumberFormat="1" applyFont="1" applyFill="1" applyBorder="1" applyAlignment="1" applyProtection="1">
      <alignment horizontal="right" vertical="center" wrapText="1"/>
      <protection hidden="1"/>
    </xf>
    <xf numFmtId="0" fontId="39" fillId="50" borderId="39" xfId="0" applyFont="1" applyFill="1" applyBorder="1" applyAlignment="1">
      <alignment/>
    </xf>
    <xf numFmtId="204" fontId="19" fillId="50" borderId="2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204" fontId="19" fillId="50" borderId="39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204" fontId="37" fillId="50" borderId="39" xfId="0" applyNumberFormat="1" applyFont="1" applyFill="1" applyBorder="1" applyAlignment="1">
      <alignment horizontal="center" vertical="center"/>
    </xf>
    <xf numFmtId="0" fontId="15" fillId="50" borderId="39" xfId="0" applyFont="1" applyFill="1" applyBorder="1" applyAlignment="1" applyProtection="1">
      <alignment horizontal="center" vertical="center" wrapText="1"/>
      <protection hidden="1"/>
    </xf>
    <xf numFmtId="0" fontId="17" fillId="0" borderId="15" xfId="0" applyFont="1" applyBorder="1" applyAlignment="1">
      <alignment/>
    </xf>
    <xf numFmtId="204" fontId="17" fillId="50" borderId="23" xfId="0" applyNumberFormat="1" applyFont="1" applyFill="1" applyBorder="1" applyAlignment="1" applyProtection="1">
      <alignment horizontal="center" vertical="center"/>
      <protection hidden="1"/>
    </xf>
    <xf numFmtId="204" fontId="17" fillId="50" borderId="15" xfId="0" applyNumberFormat="1" applyFont="1" applyFill="1" applyBorder="1" applyAlignment="1" applyProtection="1">
      <alignment horizontal="center" vertical="center"/>
      <protection hidden="1"/>
    </xf>
    <xf numFmtId="49" fontId="17" fillId="0" borderId="39" xfId="0" applyNumberFormat="1" applyFont="1" applyFill="1" applyBorder="1" applyAlignment="1" applyProtection="1">
      <alignment horizontal="center" vertical="center" wrapText="1"/>
      <protection hidden="1"/>
    </xf>
    <xf numFmtId="0" fontId="17" fillId="49" borderId="39" xfId="0" applyFont="1" applyFill="1" applyBorder="1" applyAlignment="1" applyProtection="1">
      <alignment horizontal="left" vertical="center" wrapText="1"/>
      <protection hidden="1"/>
    </xf>
    <xf numFmtId="204" fontId="17" fillId="49" borderId="39" xfId="0" applyNumberFormat="1" applyFont="1" applyFill="1" applyBorder="1" applyAlignment="1" applyProtection="1">
      <alignment horizontal="center" vertical="center"/>
      <protection hidden="1"/>
    </xf>
    <xf numFmtId="204" fontId="19" fillId="50" borderId="39" xfId="0" applyNumberFormat="1" applyFont="1" applyFill="1" applyBorder="1" applyAlignment="1" applyProtection="1">
      <alignment horizontal="center" vertical="center" wrapText="1"/>
      <protection/>
    </xf>
    <xf numFmtId="204" fontId="19" fillId="0" borderId="39" xfId="0" applyNumberFormat="1" applyFont="1" applyFill="1" applyBorder="1" applyAlignment="1" applyProtection="1">
      <alignment horizontal="center" vertical="center" wrapText="1"/>
      <protection hidden="1"/>
    </xf>
    <xf numFmtId="204" fontId="19" fillId="0" borderId="39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>
      <alignment horizontal="center" vertical="center"/>
    </xf>
    <xf numFmtId="0" fontId="17" fillId="0" borderId="0" xfId="74" applyFont="1" applyBorder="1" applyAlignment="1">
      <alignment vertical="center" wrapText="1"/>
      <protection/>
    </xf>
    <xf numFmtId="204" fontId="37" fillId="50" borderId="28" xfId="0" applyNumberFormat="1" applyFont="1" applyFill="1" applyBorder="1" applyAlignment="1">
      <alignment horizontal="center" vertical="center" wrapText="1" shrinkToFit="1"/>
    </xf>
    <xf numFmtId="204" fontId="37" fillId="50" borderId="59" xfId="0" applyNumberFormat="1" applyFont="1" applyFill="1" applyBorder="1" applyAlignment="1">
      <alignment horizontal="center" vertical="center" wrapText="1" shrinkToFit="1"/>
    </xf>
    <xf numFmtId="204" fontId="37" fillId="50" borderId="25" xfId="0" applyNumberFormat="1" applyFont="1" applyFill="1" applyBorder="1" applyAlignment="1">
      <alignment horizontal="center" vertical="center" wrapText="1" shrinkToFit="1"/>
    </xf>
    <xf numFmtId="204" fontId="37" fillId="50" borderId="60" xfId="0" applyNumberFormat="1" applyFont="1" applyFill="1" applyBorder="1" applyAlignment="1">
      <alignment horizontal="center" vertical="center" wrapText="1" shrinkToFit="1"/>
    </xf>
    <xf numFmtId="204" fontId="37" fillId="50" borderId="20" xfId="0" applyNumberFormat="1" applyFont="1" applyFill="1" applyBorder="1" applyAlignment="1">
      <alignment horizontal="center" vertical="center" wrapText="1" shrinkToFit="1"/>
    </xf>
    <xf numFmtId="204" fontId="19" fillId="50" borderId="28" xfId="0" applyNumberFormat="1" applyFont="1" applyFill="1" applyBorder="1" applyAlignment="1">
      <alignment horizontal="center" vertical="center" wrapText="1" shrinkToFit="1"/>
    </xf>
    <xf numFmtId="204" fontId="19" fillId="50" borderId="59" xfId="0" applyNumberFormat="1" applyFont="1" applyFill="1" applyBorder="1" applyAlignment="1">
      <alignment horizontal="center" vertical="center" wrapText="1" shrinkToFit="1"/>
    </xf>
    <xf numFmtId="204" fontId="19" fillId="50" borderId="20" xfId="0" applyNumberFormat="1" applyFont="1" applyFill="1" applyBorder="1" applyAlignment="1">
      <alignment horizontal="center" vertical="center" wrapText="1" shrinkToFit="1"/>
    </xf>
    <xf numFmtId="204" fontId="19" fillId="50" borderId="25" xfId="0" applyNumberFormat="1" applyFont="1" applyFill="1" applyBorder="1" applyAlignment="1">
      <alignment horizontal="center" vertical="center" wrapText="1" shrinkToFit="1"/>
    </xf>
    <xf numFmtId="204" fontId="37" fillId="50" borderId="0" xfId="0" applyNumberFormat="1" applyFont="1" applyFill="1" applyBorder="1" applyAlignment="1">
      <alignment horizontal="center" vertical="center" wrapText="1" shrinkToFit="1"/>
    </xf>
    <xf numFmtId="204" fontId="19" fillId="50" borderId="15" xfId="0" applyNumberFormat="1" applyFont="1" applyFill="1" applyBorder="1" applyAlignment="1">
      <alignment horizontal="center" vertical="center" wrapText="1" shrinkToFit="1"/>
    </xf>
    <xf numFmtId="204" fontId="37" fillId="50" borderId="39" xfId="0" applyNumberFormat="1" applyFont="1" applyFill="1" applyBorder="1" applyAlignment="1" applyProtection="1">
      <alignment/>
      <protection locked="0"/>
    </xf>
    <xf numFmtId="49" fontId="17" fillId="0" borderId="15" xfId="0" applyNumberFormat="1" applyFont="1" applyFill="1" applyBorder="1" applyAlignment="1" applyProtection="1">
      <alignment horizontal="center" vertical="top"/>
      <protection/>
    </xf>
    <xf numFmtId="49" fontId="17" fillId="0" borderId="23" xfId="0" applyNumberFormat="1" applyFont="1" applyFill="1" applyBorder="1" applyAlignment="1" applyProtection="1">
      <alignment horizontal="center" vertical="top"/>
      <protection/>
    </xf>
    <xf numFmtId="0" fontId="15" fillId="0" borderId="39" xfId="0" applyNumberFormat="1" applyFont="1" applyFill="1" applyBorder="1" applyAlignment="1" applyProtection="1">
      <alignment horizontal="center" vertical="center"/>
      <protection/>
    </xf>
    <xf numFmtId="0" fontId="17" fillId="0" borderId="23" xfId="0" applyNumberFormat="1" applyFont="1" applyFill="1" applyBorder="1" applyAlignment="1" applyProtection="1">
      <alignment horizontal="left" vertical="top" wrapText="1"/>
      <protection/>
    </xf>
    <xf numFmtId="0" fontId="15" fillId="0" borderId="39" xfId="0" applyNumberFormat="1" applyFont="1" applyFill="1" applyBorder="1" applyAlignment="1" applyProtection="1">
      <alignment horizontal="left" vertical="center" wrapText="1"/>
      <protection/>
    </xf>
    <xf numFmtId="204" fontId="17" fillId="0" borderId="23" xfId="0" applyNumberFormat="1" applyFont="1" applyFill="1" applyBorder="1" applyAlignment="1">
      <alignment horizontal="center" vertical="center" wrapText="1" shrinkToFit="1"/>
    </xf>
    <xf numFmtId="204" fontId="15" fillId="0" borderId="39" xfId="0" applyNumberFormat="1" applyFont="1" applyFill="1" applyBorder="1" applyAlignment="1">
      <alignment horizontal="center" vertical="center" wrapText="1" shrinkToFit="1"/>
    </xf>
    <xf numFmtId="204" fontId="17" fillId="0" borderId="23" xfId="0" applyNumberFormat="1" applyFont="1" applyFill="1" applyBorder="1" applyAlignment="1" applyProtection="1">
      <alignment horizontal="center" vertical="center" wrapText="1"/>
      <protection/>
    </xf>
    <xf numFmtId="204" fontId="15" fillId="0" borderId="39" xfId="0" applyNumberFormat="1" applyFont="1" applyFill="1" applyBorder="1" applyAlignment="1" applyProtection="1">
      <alignment horizontal="center" vertical="center" wrapText="1"/>
      <protection/>
    </xf>
    <xf numFmtId="204" fontId="19" fillId="50" borderId="23" xfId="0" applyNumberFormat="1" applyFont="1" applyFill="1" applyBorder="1" applyAlignment="1">
      <alignment horizontal="center" vertical="center" wrapText="1" shrinkToFit="1"/>
    </xf>
    <xf numFmtId="0" fontId="15" fillId="50" borderId="17" xfId="0" applyNumberFormat="1" applyFont="1" applyFill="1" applyBorder="1" applyAlignment="1" applyProtection="1">
      <alignment horizontal="right" shrinkToFit="1"/>
      <protection/>
    </xf>
    <xf numFmtId="0" fontId="15" fillId="50" borderId="39" xfId="0" applyFont="1" applyFill="1" applyBorder="1" applyAlignment="1" applyProtection="1">
      <alignment horizontal="center" vertical="center" wrapText="1"/>
      <protection/>
    </xf>
    <xf numFmtId="204" fontId="15" fillId="50" borderId="40" xfId="0" applyNumberFormat="1" applyFont="1" applyFill="1" applyBorder="1" applyAlignment="1">
      <alignment horizontal="center" vertical="center" wrapText="1" shrinkToFit="1"/>
    </xf>
    <xf numFmtId="204" fontId="15" fillId="50" borderId="39" xfId="0" applyNumberFormat="1" applyFont="1" applyFill="1" applyBorder="1" applyAlignment="1">
      <alignment horizontal="center" vertical="center" wrapText="1" shrinkToFit="1"/>
    </xf>
    <xf numFmtId="49" fontId="17" fillId="0" borderId="23" xfId="0" applyNumberFormat="1" applyFont="1" applyFill="1" applyBorder="1" applyAlignment="1" applyProtection="1">
      <alignment horizontal="right" vertical="top"/>
      <protection/>
    </xf>
    <xf numFmtId="0" fontId="15" fillId="0" borderId="39" xfId="0" applyFont="1" applyFill="1" applyBorder="1" applyAlignment="1" applyProtection="1">
      <alignment horizontal="center" vertical="center" wrapText="1"/>
      <protection locked="0"/>
    </xf>
    <xf numFmtId="0" fontId="17" fillId="0" borderId="23" xfId="0" applyFont="1" applyFill="1" applyBorder="1" applyAlignment="1" applyProtection="1">
      <alignment horizontal="left" vertical="top" wrapText="1"/>
      <protection/>
    </xf>
    <xf numFmtId="0" fontId="15" fillId="0" borderId="39" xfId="0" applyFont="1" applyFill="1" applyBorder="1" applyAlignment="1" applyProtection="1">
      <alignment horizontal="left" vertical="top" wrapText="1"/>
      <protection locked="0"/>
    </xf>
    <xf numFmtId="49" fontId="17" fillId="0" borderId="15" xfId="0" applyNumberFormat="1" applyFont="1" applyFill="1" applyBorder="1" applyAlignment="1" applyProtection="1">
      <alignment horizontal="right" vertical="top"/>
      <protection/>
    </xf>
    <xf numFmtId="0" fontId="17" fillId="0" borderId="23" xfId="0" applyNumberFormat="1" applyFont="1" applyFill="1" applyBorder="1" applyAlignment="1" applyProtection="1">
      <alignment horizontal="center" vertical="top"/>
      <protection/>
    </xf>
    <xf numFmtId="0" fontId="15" fillId="0" borderId="39" xfId="0" applyNumberFormat="1" applyFont="1" applyFill="1" applyBorder="1" applyAlignment="1" applyProtection="1">
      <alignment horizontal="center" vertical="top"/>
      <protection/>
    </xf>
    <xf numFmtId="0" fontId="17" fillId="0" borderId="15" xfId="0" applyFont="1" applyFill="1" applyBorder="1" applyAlignment="1" applyProtection="1">
      <alignment horizontal="left" vertical="top" wrapText="1"/>
      <protection/>
    </xf>
    <xf numFmtId="0" fontId="19" fillId="0" borderId="23" xfId="0" applyFont="1" applyBorder="1" applyAlignment="1">
      <alignment wrapText="1"/>
    </xf>
    <xf numFmtId="0" fontId="15" fillId="0" borderId="39" xfId="0" applyNumberFormat="1" applyFont="1" applyFill="1" applyBorder="1" applyAlignment="1" applyProtection="1">
      <alignment horizontal="left" vertical="top" wrapText="1"/>
      <protection/>
    </xf>
    <xf numFmtId="204" fontId="19" fillId="50" borderId="60" xfId="0" applyNumberFormat="1" applyFont="1" applyFill="1" applyBorder="1" applyAlignment="1">
      <alignment horizontal="center" vertical="center" wrapText="1" shrinkToFit="1"/>
    </xf>
    <xf numFmtId="204" fontId="19" fillId="50" borderId="12" xfId="0" applyNumberFormat="1" applyFont="1" applyFill="1" applyBorder="1" applyAlignment="1">
      <alignment horizontal="center" vertical="center" wrapText="1" shrinkToFit="1"/>
    </xf>
    <xf numFmtId="204" fontId="19" fillId="50" borderId="0" xfId="0" applyNumberFormat="1" applyFont="1" applyFill="1" applyBorder="1" applyAlignment="1">
      <alignment horizontal="center" vertical="center" wrapText="1" shrinkToFit="1"/>
    </xf>
    <xf numFmtId="0" fontId="17" fillId="0" borderId="15" xfId="0" applyFont="1" applyBorder="1" applyAlignment="1">
      <alignment horizontal="center" vertical="center" wrapText="1"/>
    </xf>
    <xf numFmtId="0" fontId="17" fillId="0" borderId="23" xfId="0" applyFont="1" applyBorder="1" applyAlignment="1">
      <alignment/>
    </xf>
    <xf numFmtId="0" fontId="15" fillId="0" borderId="39" xfId="0" applyFont="1" applyBorder="1" applyAlignment="1">
      <alignment/>
    </xf>
    <xf numFmtId="0" fontId="17" fillId="0" borderId="23" xfId="0" applyFont="1" applyBorder="1" applyAlignment="1">
      <alignment wrapText="1"/>
    </xf>
    <xf numFmtId="0" fontId="15" fillId="0" borderId="39" xfId="0" applyFont="1" applyBorder="1" applyAlignment="1">
      <alignment wrapText="1"/>
    </xf>
    <xf numFmtId="0" fontId="15" fillId="0" borderId="49" xfId="0" applyNumberFormat="1" applyFont="1" applyFill="1" applyBorder="1" applyAlignment="1" applyProtection="1">
      <alignment horizontal="center" vertical="top"/>
      <protection/>
    </xf>
    <xf numFmtId="204" fontId="15" fillId="0" borderId="39" xfId="0" applyNumberFormat="1" applyFont="1" applyFill="1" applyBorder="1" applyAlignment="1">
      <alignment horizontal="center" vertical="center"/>
    </xf>
    <xf numFmtId="0" fontId="17" fillId="0" borderId="23" xfId="0" applyNumberFormat="1" applyFont="1" applyFill="1" applyBorder="1" applyAlignment="1" applyProtection="1">
      <alignment horizontal="center" vertical="center"/>
      <protection/>
    </xf>
    <xf numFmtId="0" fontId="17" fillId="0" borderId="23" xfId="0" applyNumberFormat="1" applyFont="1" applyFill="1" applyBorder="1" applyAlignment="1" applyProtection="1">
      <alignment horizontal="left" vertical="center" wrapText="1"/>
      <protection/>
    </xf>
    <xf numFmtId="204" fontId="19" fillId="50" borderId="12" xfId="0" applyNumberFormat="1" applyFont="1" applyFill="1" applyBorder="1" applyAlignment="1" applyProtection="1">
      <alignment/>
      <protection locked="0"/>
    </xf>
    <xf numFmtId="0" fontId="9" fillId="0" borderId="15" xfId="0" applyFont="1" applyBorder="1" applyAlignment="1">
      <alignment wrapText="1"/>
    </xf>
    <xf numFmtId="49" fontId="17" fillId="0" borderId="23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left" vertical="center" wrapText="1"/>
      <protection/>
    </xf>
    <xf numFmtId="204" fontId="17" fillId="0" borderId="39" xfId="0" applyNumberFormat="1" applyFont="1" applyFill="1" applyBorder="1" applyAlignment="1">
      <alignment horizontal="center" vertical="center" wrapText="1" shrinkToFit="1"/>
    </xf>
    <xf numFmtId="49" fontId="15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15" xfId="0" applyNumberFormat="1" applyFont="1" applyFill="1" applyBorder="1" applyAlignment="1" applyProtection="1">
      <alignment horizontal="left" vertical="center" wrapText="1"/>
      <protection/>
    </xf>
    <xf numFmtId="204" fontId="15" fillId="0" borderId="15" xfId="0" applyNumberFormat="1" applyFont="1" applyFill="1" applyBorder="1" applyAlignment="1">
      <alignment horizontal="center" vertical="center" wrapText="1" shrinkToFit="1"/>
    </xf>
    <xf numFmtId="204" fontId="15" fillId="0" borderId="15" xfId="0" applyNumberFormat="1" applyFont="1" applyFill="1" applyBorder="1" applyAlignment="1">
      <alignment horizontal="center" vertical="center"/>
    </xf>
    <xf numFmtId="204" fontId="37" fillId="50" borderId="15" xfId="0" applyNumberFormat="1" applyFont="1" applyFill="1" applyBorder="1" applyAlignment="1" applyProtection="1">
      <alignment/>
      <protection locked="0"/>
    </xf>
    <xf numFmtId="0" fontId="17" fillId="50" borderId="39" xfId="0" applyFont="1" applyFill="1" applyBorder="1" applyAlignment="1" applyProtection="1">
      <alignment horizontal="right" vertical="center" wrapText="1"/>
      <protection locked="0"/>
    </xf>
    <xf numFmtId="0" fontId="15" fillId="50" borderId="39" xfId="0" applyNumberFormat="1" applyFont="1" applyFill="1" applyBorder="1" applyAlignment="1" applyProtection="1">
      <alignment horizontal="center" vertical="center" shrinkToFit="1"/>
      <protection/>
    </xf>
    <xf numFmtId="0" fontId="15" fillId="0" borderId="39" xfId="0" applyNumberFormat="1" applyFont="1" applyFill="1" applyBorder="1" applyAlignment="1" applyProtection="1">
      <alignment horizontal="center" vertical="center" shrinkToFit="1"/>
      <protection/>
    </xf>
    <xf numFmtId="0" fontId="15" fillId="0" borderId="39" xfId="0" applyFont="1" applyFill="1" applyBorder="1" applyAlignment="1" applyProtection="1">
      <alignment horizontal="left" wrapText="1"/>
      <protection/>
    </xf>
    <xf numFmtId="0" fontId="15" fillId="0" borderId="39" xfId="0" applyFont="1" applyBorder="1" applyAlignment="1">
      <alignment horizontal="center" vertical="center"/>
    </xf>
    <xf numFmtId="204" fontId="15" fillId="50" borderId="39" xfId="0" applyNumberFormat="1" applyFont="1" applyFill="1" applyBorder="1" applyAlignment="1">
      <alignment horizontal="right" wrapText="1" shrinkToFit="1"/>
    </xf>
    <xf numFmtId="204" fontId="15" fillId="50" borderId="59" xfId="0" applyNumberFormat="1" applyFont="1" applyFill="1" applyBorder="1" applyAlignment="1" applyProtection="1">
      <alignment horizontal="center" vertical="center" wrapText="1"/>
      <protection/>
    </xf>
    <xf numFmtId="204" fontId="15" fillId="50" borderId="39" xfId="0" applyNumberFormat="1" applyFont="1" applyFill="1" applyBorder="1" applyAlignment="1" applyProtection="1">
      <alignment horizontal="center" vertical="center" wrapText="1"/>
      <protection/>
    </xf>
    <xf numFmtId="204" fontId="15" fillId="0" borderId="0" xfId="0" applyNumberFormat="1" applyFont="1" applyFill="1" applyBorder="1" applyAlignment="1">
      <alignment horizontal="center" vertical="center" wrapText="1" shrinkToFit="1"/>
    </xf>
    <xf numFmtId="204" fontId="15" fillId="50" borderId="0" xfId="0" applyNumberFormat="1" applyFont="1" applyFill="1" applyBorder="1" applyAlignment="1">
      <alignment horizontal="right" wrapText="1" shrinkToFit="1"/>
    </xf>
    <xf numFmtId="204" fontId="37" fillId="50" borderId="17" xfId="0" applyNumberFormat="1" applyFont="1" applyFill="1" applyBorder="1" applyAlignment="1">
      <alignment horizontal="center" vertical="center" wrapText="1" shrinkToFit="1"/>
    </xf>
    <xf numFmtId="204" fontId="37" fillId="50" borderId="51" xfId="0" applyNumberFormat="1" applyFont="1" applyFill="1" applyBorder="1" applyAlignment="1" applyProtection="1">
      <alignment/>
      <protection locked="0"/>
    </xf>
    <xf numFmtId="204" fontId="37" fillId="50" borderId="49" xfId="0" applyNumberFormat="1" applyFont="1" applyFill="1" applyBorder="1" applyAlignment="1" applyProtection="1">
      <alignment/>
      <protection locked="0"/>
    </xf>
    <xf numFmtId="0" fontId="17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204" fontId="17" fillId="0" borderId="12" xfId="0" applyNumberFormat="1" applyFont="1" applyFill="1" applyBorder="1" applyAlignment="1" applyProtection="1">
      <alignment horizontal="center" vertical="center"/>
      <protection/>
    </xf>
    <xf numFmtId="204" fontId="15" fillId="0" borderId="39" xfId="0" applyNumberFormat="1" applyFont="1" applyFill="1" applyBorder="1" applyAlignment="1" applyProtection="1">
      <alignment horizontal="center" vertical="center"/>
      <protection/>
    </xf>
    <xf numFmtId="204" fontId="37" fillId="50" borderId="15" xfId="0" applyNumberFormat="1" applyFont="1" applyFill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/>
    </xf>
    <xf numFmtId="0" fontId="17" fillId="0" borderId="23" xfId="77" applyFont="1" applyBorder="1" applyAlignment="1">
      <alignment vertical="center" wrapText="1"/>
      <protection/>
    </xf>
    <xf numFmtId="0" fontId="39" fillId="0" borderId="12" xfId="0" applyFont="1" applyFill="1" applyBorder="1" applyAlignment="1">
      <alignment vertical="center"/>
    </xf>
    <xf numFmtId="204" fontId="19" fillId="50" borderId="23" xfId="0" applyNumberFormat="1" applyFont="1" applyFill="1" applyBorder="1" applyAlignment="1">
      <alignment horizontal="center" vertical="center"/>
    </xf>
    <xf numFmtId="204" fontId="38" fillId="50" borderId="39" xfId="0" applyNumberFormat="1" applyFont="1" applyFill="1" applyBorder="1" applyAlignment="1">
      <alignment horizontal="center" vertical="center"/>
    </xf>
    <xf numFmtId="0" fontId="17" fillId="0" borderId="20" xfId="74" applyFont="1" applyBorder="1" applyAlignment="1">
      <alignment horizontal="center" vertical="center"/>
      <protection/>
    </xf>
    <xf numFmtId="0" fontId="17" fillId="0" borderId="20" xfId="74" applyFont="1" applyBorder="1" applyAlignment="1">
      <alignment vertical="center" wrapText="1"/>
      <protection/>
    </xf>
    <xf numFmtId="204" fontId="17" fillId="50" borderId="20" xfId="0" applyNumberFormat="1" applyFont="1" applyFill="1" applyBorder="1" applyAlignment="1" applyProtection="1">
      <alignment horizontal="center" vertical="center"/>
      <protection hidden="1"/>
    </xf>
    <xf numFmtId="2" fontId="17" fillId="50" borderId="20" xfId="0" applyNumberFormat="1" applyFont="1" applyFill="1" applyBorder="1" applyAlignment="1">
      <alignment vertical="center"/>
    </xf>
    <xf numFmtId="204" fontId="17" fillId="0" borderId="20" xfId="0" applyNumberFormat="1" applyFont="1" applyFill="1" applyBorder="1" applyAlignment="1" applyProtection="1">
      <alignment horizontal="center" vertical="center"/>
      <protection hidden="1"/>
    </xf>
    <xf numFmtId="0" fontId="17" fillId="0" borderId="15" xfId="74" applyFont="1" applyBorder="1" applyAlignment="1">
      <alignment horizontal="center" vertical="center"/>
      <protection/>
    </xf>
    <xf numFmtId="49" fontId="15" fillId="50" borderId="51" xfId="0" applyNumberFormat="1" applyFont="1" applyFill="1" applyBorder="1" applyAlignment="1" applyProtection="1">
      <alignment horizontal="center" vertical="center"/>
      <protection hidden="1"/>
    </xf>
    <xf numFmtId="0" fontId="17" fillId="0" borderId="23" xfId="74" applyFont="1" applyBorder="1" applyAlignment="1">
      <alignment horizontal="center" vertical="center"/>
      <protection/>
    </xf>
    <xf numFmtId="0" fontId="17" fillId="0" borderId="23" xfId="74" applyFont="1" applyBorder="1" applyAlignment="1">
      <alignment vertical="center" wrapText="1"/>
      <protection/>
    </xf>
    <xf numFmtId="204" fontId="17" fillId="50" borderId="23" xfId="0" applyNumberFormat="1" applyFont="1" applyFill="1" applyBorder="1" applyAlignment="1" applyProtection="1">
      <alignment vertical="center" wrapText="1"/>
      <protection hidden="1"/>
    </xf>
    <xf numFmtId="2" fontId="17" fillId="50" borderId="23" xfId="0" applyNumberFormat="1" applyFont="1" applyFill="1" applyBorder="1" applyAlignment="1">
      <alignment horizontal="center" vertical="center"/>
    </xf>
    <xf numFmtId="2" fontId="17" fillId="50" borderId="23" xfId="0" applyNumberFormat="1" applyFont="1" applyFill="1" applyBorder="1" applyAlignment="1">
      <alignment vertical="center"/>
    </xf>
    <xf numFmtId="204" fontId="17" fillId="0" borderId="23" xfId="0" applyNumberFormat="1" applyFont="1" applyFill="1" applyBorder="1" applyAlignment="1" applyProtection="1">
      <alignment vertical="center"/>
      <protection hidden="1"/>
    </xf>
    <xf numFmtId="204" fontId="17" fillId="0" borderId="15" xfId="0" applyNumberFormat="1" applyFont="1" applyFill="1" applyBorder="1" applyAlignment="1" applyProtection="1">
      <alignment horizontal="center" vertical="center"/>
      <protection hidden="1"/>
    </xf>
    <xf numFmtId="0" fontId="17" fillId="0" borderId="20" xfId="76" applyFont="1" applyFill="1" applyBorder="1" applyAlignment="1" quotePrefix="1">
      <alignment horizontal="center" wrapText="1"/>
      <protection/>
    </xf>
    <xf numFmtId="0" fontId="17" fillId="0" borderId="20" xfId="76" applyFont="1" applyFill="1" applyBorder="1" applyAlignment="1">
      <alignment wrapText="1"/>
      <protection/>
    </xf>
    <xf numFmtId="0" fontId="17" fillId="0" borderId="20" xfId="76" applyFont="1" applyFill="1" applyBorder="1" applyAlignment="1" quotePrefix="1">
      <alignment horizontal="center" vertical="center" wrapText="1"/>
      <protection/>
    </xf>
    <xf numFmtId="0" fontId="17" fillId="0" borderId="23" xfId="76" applyFont="1" applyFill="1" applyBorder="1" applyAlignment="1">
      <alignment wrapText="1"/>
      <protection/>
    </xf>
    <xf numFmtId="204" fontId="17" fillId="0" borderId="23" xfId="0" applyNumberFormat="1" applyFont="1" applyFill="1" applyBorder="1" applyAlignment="1" applyProtection="1">
      <alignment horizontal="center" vertical="center"/>
      <protection hidden="1"/>
    </xf>
    <xf numFmtId="204" fontId="19" fillId="50" borderId="15" xfId="0" applyNumberFormat="1" applyFont="1" applyFill="1" applyBorder="1" applyAlignment="1">
      <alignment horizontal="center" vertical="center"/>
    </xf>
    <xf numFmtId="0" fontId="17" fillId="0" borderId="15" xfId="76" applyFont="1" applyFill="1" applyBorder="1" applyAlignment="1" quotePrefix="1">
      <alignment horizontal="center" vertical="center" wrapText="1"/>
      <protection/>
    </xf>
    <xf numFmtId="0" fontId="17" fillId="0" borderId="15" xfId="76" applyFont="1" applyFill="1" applyBorder="1" applyAlignment="1">
      <alignment wrapText="1"/>
      <protection/>
    </xf>
    <xf numFmtId="0" fontId="17" fillId="0" borderId="20" xfId="76" applyFont="1" applyFill="1" applyBorder="1" applyAlignment="1" quotePrefix="1">
      <alignment horizontal="center" vertical="center"/>
      <protection/>
    </xf>
    <xf numFmtId="0" fontId="17" fillId="0" borderId="23" xfId="76" applyFont="1" applyFill="1" applyBorder="1" applyAlignment="1" quotePrefix="1">
      <alignment horizontal="center" vertical="center"/>
      <protection/>
    </xf>
    <xf numFmtId="0" fontId="17" fillId="0" borderId="23" xfId="76" applyFont="1" applyFill="1" applyBorder="1">
      <alignment/>
      <protection/>
    </xf>
    <xf numFmtId="0" fontId="17" fillId="0" borderId="15" xfId="76" applyFont="1" applyFill="1" applyBorder="1" applyAlignment="1" quotePrefix="1">
      <alignment horizontal="center" vertical="center"/>
      <protection/>
    </xf>
    <xf numFmtId="0" fontId="17" fillId="0" borderId="23" xfId="76" applyFont="1" applyFill="1" applyBorder="1" applyAlignment="1" quotePrefix="1">
      <alignment horizontal="center" vertical="center" wrapText="1"/>
      <protection/>
    </xf>
    <xf numFmtId="204" fontId="36" fillId="50" borderId="30" xfId="0" applyNumberFormat="1" applyFont="1" applyFill="1" applyBorder="1" applyAlignment="1">
      <alignment horizontal="center" vertical="center"/>
    </xf>
    <xf numFmtId="204" fontId="17" fillId="50" borderId="20" xfId="0" applyNumberFormat="1" applyFont="1" applyFill="1" applyBorder="1" applyAlignment="1" applyProtection="1">
      <alignment horizontal="center" vertical="center" wrapText="1"/>
      <protection hidden="1"/>
    </xf>
    <xf numFmtId="204" fontId="17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0" fillId="50" borderId="0" xfId="0" applyFont="1" applyFill="1" applyBorder="1" applyAlignment="1">
      <alignment horizontal="center" vertical="center"/>
    </xf>
    <xf numFmtId="10" fontId="9" fillId="0" borderId="23" xfId="0" applyNumberFormat="1" applyFont="1" applyFill="1" applyBorder="1" applyAlignment="1" applyProtection="1">
      <alignment horizontal="left" vertical="top" wrapText="1"/>
      <protection hidden="1"/>
    </xf>
    <xf numFmtId="204" fontId="9" fillId="0" borderId="23" xfId="0" applyNumberFormat="1" applyFont="1" applyFill="1" applyBorder="1" applyAlignment="1" applyProtection="1">
      <alignment horizontal="center" vertical="center" wrapText="1"/>
      <protection hidden="1"/>
    </xf>
    <xf numFmtId="204" fontId="37" fillId="50" borderId="23" xfId="0" applyNumberFormat="1" applyFont="1" applyFill="1" applyBorder="1" applyAlignment="1">
      <alignment horizontal="center" vertical="center" wrapText="1" shrinkToFit="1"/>
    </xf>
    <xf numFmtId="204" fontId="12" fillId="50" borderId="23" xfId="0" applyNumberFormat="1" applyFont="1" applyFill="1" applyBorder="1" applyAlignment="1">
      <alignment horizontal="center" vertical="center"/>
    </xf>
    <xf numFmtId="203" fontId="9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17" fillId="0" borderId="23" xfId="0" applyNumberFormat="1" applyFont="1" applyFill="1" applyBorder="1" applyAlignment="1" applyProtection="1">
      <alignment horizontal="center" vertical="center" wrapText="1"/>
      <protection hidden="1"/>
    </xf>
    <xf numFmtId="204" fontId="9" fillId="50" borderId="23" xfId="0" applyNumberFormat="1" applyFont="1" applyFill="1" applyBorder="1" applyAlignment="1" applyProtection="1">
      <alignment horizontal="center" vertical="center" wrapText="1"/>
      <protection hidden="1"/>
    </xf>
    <xf numFmtId="49" fontId="15" fillId="50" borderId="34" xfId="0" applyNumberFormat="1" applyFont="1" applyFill="1" applyBorder="1" applyAlignment="1" applyProtection="1">
      <alignment horizontal="center" vertical="center" wrapText="1"/>
      <protection hidden="1"/>
    </xf>
    <xf numFmtId="49" fontId="6" fillId="50" borderId="40" xfId="0" applyNumberFormat="1" applyFont="1" applyFill="1" applyBorder="1" applyAlignment="1" applyProtection="1">
      <alignment horizontal="center" vertical="center" wrapText="1"/>
      <protection hidden="1"/>
    </xf>
    <xf numFmtId="10" fontId="9" fillId="0" borderId="42" xfId="0" applyNumberFormat="1" applyFont="1" applyFill="1" applyBorder="1" applyAlignment="1" applyProtection="1">
      <alignment horizontal="left" vertical="top" wrapText="1"/>
      <protection hidden="1"/>
    </xf>
    <xf numFmtId="10" fontId="6" fillId="50" borderId="38" xfId="0" applyNumberFormat="1" applyFont="1" applyFill="1" applyBorder="1" applyAlignment="1" applyProtection="1">
      <alignment horizontal="left" vertical="center" wrapText="1"/>
      <protection hidden="1"/>
    </xf>
    <xf numFmtId="204" fontId="9" fillId="0" borderId="61" xfId="0" applyNumberFormat="1" applyFont="1" applyFill="1" applyBorder="1" applyAlignment="1" applyProtection="1">
      <alignment horizontal="center" vertical="center" wrapText="1"/>
      <protection hidden="1"/>
    </xf>
    <xf numFmtId="204" fontId="6" fillId="50" borderId="39" xfId="0" applyNumberFormat="1" applyFont="1" applyFill="1" applyBorder="1" applyAlignment="1" applyProtection="1">
      <alignment horizontal="center" vertical="center" wrapText="1"/>
      <protection hidden="1"/>
    </xf>
    <xf numFmtId="204" fontId="12" fillId="50" borderId="30" xfId="0" applyNumberFormat="1" applyFont="1" applyFill="1" applyBorder="1" applyAlignment="1">
      <alignment horizontal="center" vertical="center"/>
    </xf>
    <xf numFmtId="204" fontId="17" fillId="0" borderId="15" xfId="0" applyNumberFormat="1" applyFont="1" applyFill="1" applyBorder="1" applyAlignment="1" applyProtection="1">
      <alignment horizontal="center" vertical="center" wrapText="1"/>
      <protection hidden="1"/>
    </xf>
    <xf numFmtId="204" fontId="15" fillId="50" borderId="30" xfId="0" applyNumberFormat="1" applyFont="1" applyFill="1" applyBorder="1" applyAlignment="1" applyProtection="1">
      <alignment horizontal="center" vertical="center"/>
      <protection hidden="1"/>
    </xf>
    <xf numFmtId="0" fontId="17" fillId="0" borderId="20" xfId="0" applyFont="1" applyBorder="1" applyAlignment="1" quotePrefix="1">
      <alignment horizontal="center"/>
    </xf>
    <xf numFmtId="0" fontId="17" fillId="0" borderId="23" xfId="0" applyFont="1" applyBorder="1" applyAlignment="1" quotePrefix="1">
      <alignment horizontal="center"/>
    </xf>
    <xf numFmtId="0" fontId="17" fillId="0" borderId="15" xfId="0" applyFont="1" applyBorder="1" applyAlignment="1" quotePrefix="1">
      <alignment horizontal="center"/>
    </xf>
    <xf numFmtId="204" fontId="26" fillId="49" borderId="45" xfId="0" applyNumberFormat="1" applyFont="1" applyFill="1" applyBorder="1" applyAlignment="1" applyProtection="1">
      <alignment horizontal="right"/>
      <protection hidden="1"/>
    </xf>
    <xf numFmtId="204" fontId="17" fillId="49" borderId="62" xfId="0" applyNumberFormat="1" applyFont="1" applyFill="1" applyBorder="1" applyAlignment="1" applyProtection="1">
      <alignment horizontal="right"/>
      <protection hidden="1"/>
    </xf>
    <xf numFmtId="204" fontId="17" fillId="49" borderId="46" xfId="0" applyNumberFormat="1" applyFont="1" applyFill="1" applyBorder="1" applyAlignment="1" applyProtection="1">
      <alignment horizontal="right"/>
      <protection hidden="1"/>
    </xf>
    <xf numFmtId="204" fontId="19" fillId="49" borderId="46" xfId="0" applyNumberFormat="1" applyFont="1" applyFill="1" applyBorder="1" applyAlignment="1" applyProtection="1">
      <alignment horizontal="right"/>
      <protection hidden="1"/>
    </xf>
    <xf numFmtId="204" fontId="17" fillId="49" borderId="63" xfId="0" applyNumberFormat="1" applyFont="1" applyFill="1" applyBorder="1" applyAlignment="1" applyProtection="1">
      <alignment horizontal="right"/>
      <protection hidden="1"/>
    </xf>
    <xf numFmtId="204" fontId="32" fillId="49" borderId="58" xfId="0" applyNumberFormat="1" applyFont="1" applyFill="1" applyBorder="1" applyAlignment="1" applyProtection="1">
      <alignment horizontal="right"/>
      <protection hidden="1"/>
    </xf>
    <xf numFmtId="204" fontId="32" fillId="49" borderId="44" xfId="0" applyNumberFormat="1" applyFont="1" applyFill="1" applyBorder="1" applyAlignment="1" applyProtection="1">
      <alignment horizontal="right"/>
      <protection hidden="1"/>
    </xf>
    <xf numFmtId="204" fontId="33" fillId="49" borderId="44" xfId="0" applyNumberFormat="1" applyFont="1" applyFill="1" applyBorder="1" applyAlignment="1" applyProtection="1">
      <alignment horizontal="right"/>
      <protection hidden="1"/>
    </xf>
    <xf numFmtId="204" fontId="26" fillId="49" borderId="62" xfId="0" applyNumberFormat="1" applyFont="1" applyFill="1" applyBorder="1" applyAlignment="1" applyProtection="1">
      <alignment horizontal="right"/>
      <protection hidden="1"/>
    </xf>
    <xf numFmtId="204" fontId="26" fillId="49" borderId="46" xfId="0" applyNumberFormat="1" applyFont="1" applyFill="1" applyBorder="1" applyAlignment="1" applyProtection="1">
      <alignment horizontal="right"/>
      <protection hidden="1"/>
    </xf>
    <xf numFmtId="204" fontId="34" fillId="49" borderId="46" xfId="0" applyNumberFormat="1" applyFont="1" applyFill="1" applyBorder="1" applyAlignment="1" applyProtection="1">
      <alignment horizontal="right"/>
      <protection hidden="1"/>
    </xf>
    <xf numFmtId="204" fontId="26" fillId="49" borderId="63" xfId="0" applyNumberFormat="1" applyFont="1" applyFill="1" applyBorder="1" applyAlignment="1" applyProtection="1">
      <alignment horizontal="right"/>
      <protection hidden="1"/>
    </xf>
    <xf numFmtId="0" fontId="9" fillId="50" borderId="38" xfId="0" applyFont="1" applyFill="1" applyBorder="1" applyAlignment="1" applyProtection="1">
      <alignment horizontal="left" vertical="center" wrapText="1"/>
      <protection hidden="1"/>
    </xf>
    <xf numFmtId="204" fontId="9" fillId="50" borderId="39" xfId="0" applyNumberFormat="1" applyFont="1" applyFill="1" applyBorder="1" applyAlignment="1" applyProtection="1">
      <alignment horizontal="right" vertical="center"/>
      <protection hidden="1"/>
    </xf>
    <xf numFmtId="0" fontId="26" fillId="49" borderId="49" xfId="0" applyFont="1" applyFill="1" applyBorder="1" applyAlignment="1" applyProtection="1">
      <alignment horizontal="left" vertical="top" wrapText="1"/>
      <protection/>
    </xf>
    <xf numFmtId="204" fontId="26" fillId="49" borderId="49" xfId="0" applyNumberFormat="1" applyFont="1" applyFill="1" applyBorder="1" applyAlignment="1">
      <alignment horizontal="right" wrapText="1" shrinkToFit="1"/>
    </xf>
    <xf numFmtId="0" fontId="28" fillId="49" borderId="49" xfId="0" applyFont="1" applyFill="1" applyBorder="1" applyAlignment="1">
      <alignment/>
    </xf>
    <xf numFmtId="204" fontId="26" fillId="49" borderId="24" xfId="0" applyNumberFormat="1" applyFont="1" applyFill="1" applyBorder="1" applyAlignment="1">
      <alignment horizontal="right"/>
    </xf>
    <xf numFmtId="204" fontId="34" fillId="49" borderId="61" xfId="0" applyNumberFormat="1" applyFont="1" applyFill="1" applyBorder="1" applyAlignment="1">
      <alignment horizontal="right"/>
    </xf>
    <xf numFmtId="204" fontId="34" fillId="49" borderId="49" xfId="0" applyNumberFormat="1" applyFont="1" applyFill="1" applyBorder="1" applyAlignment="1">
      <alignment horizontal="right" wrapText="1" shrinkToFit="1"/>
    </xf>
    <xf numFmtId="0" fontId="35" fillId="49" borderId="49" xfId="0" applyFont="1" applyFill="1" applyBorder="1" applyAlignment="1">
      <alignment/>
    </xf>
    <xf numFmtId="204" fontId="17" fillId="0" borderId="45" xfId="0" applyNumberFormat="1" applyFont="1" applyFill="1" applyBorder="1" applyAlignment="1" applyProtection="1">
      <alignment horizontal="right" vertical="center" wrapText="1"/>
      <protection locked="0"/>
    </xf>
    <xf numFmtId="204" fontId="15" fillId="50" borderId="64" xfId="0" applyNumberFormat="1" applyFont="1" applyFill="1" applyBorder="1" applyAlignment="1">
      <alignment horizontal="right" wrapText="1" shrinkToFit="1"/>
    </xf>
    <xf numFmtId="204" fontId="6" fillId="0" borderId="20" xfId="0" applyNumberFormat="1" applyFont="1" applyFill="1" applyBorder="1" applyAlignment="1">
      <alignment horizontal="right" wrapText="1" shrinkToFit="1"/>
    </xf>
    <xf numFmtId="204" fontId="18" fillId="48" borderId="20" xfId="0" applyNumberFormat="1" applyFont="1" applyFill="1" applyBorder="1" applyAlignment="1">
      <alignment horizontal="right" wrapText="1" shrinkToFit="1"/>
    </xf>
    <xf numFmtId="204" fontId="16" fillId="0" borderId="20" xfId="0" applyNumberFormat="1" applyFont="1" applyFill="1" applyBorder="1" applyAlignment="1" applyProtection="1">
      <alignment horizontal="right"/>
      <protection hidden="1" locked="0"/>
    </xf>
    <xf numFmtId="204" fontId="17" fillId="7" borderId="20" xfId="0" applyNumberFormat="1" applyFont="1" applyFill="1" applyBorder="1" applyAlignment="1" applyProtection="1">
      <alignment horizontal="right"/>
      <protection hidden="1" locked="0"/>
    </xf>
    <xf numFmtId="204" fontId="15" fillId="50" borderId="38" xfId="0" applyNumberFormat="1" applyFont="1" applyFill="1" applyBorder="1" applyAlignment="1" applyProtection="1">
      <alignment vertical="center" wrapText="1"/>
      <protection/>
    </xf>
    <xf numFmtId="204" fontId="17" fillId="0" borderId="15" xfId="0" applyNumberFormat="1" applyFont="1" applyFill="1" applyBorder="1" applyAlignment="1" applyProtection="1">
      <alignment horizontal="right"/>
      <protection hidden="1" locked="0"/>
    </xf>
    <xf numFmtId="204" fontId="15" fillId="50" borderId="39" xfId="0" applyNumberFormat="1" applyFont="1" applyFill="1" applyBorder="1" applyAlignment="1" applyProtection="1">
      <alignment vertical="center" wrapText="1"/>
      <protection/>
    </xf>
    <xf numFmtId="203" fontId="6" fillId="50" borderId="39" xfId="0" applyNumberFormat="1" applyFont="1" applyFill="1" applyBorder="1" applyAlignment="1" applyProtection="1">
      <alignment horizontal="right" vertical="center" wrapText="1"/>
      <protection hidden="1"/>
    </xf>
    <xf numFmtId="49" fontId="6" fillId="50" borderId="39" xfId="0" applyNumberFormat="1" applyFont="1" applyFill="1" applyBorder="1" applyAlignment="1" applyProtection="1">
      <alignment horizontal="center" vertical="center" wrapText="1"/>
      <protection hidden="1"/>
    </xf>
    <xf numFmtId="204" fontId="37" fillId="50" borderId="19" xfId="0" applyNumberFormat="1" applyFont="1" applyFill="1" applyBorder="1" applyAlignment="1">
      <alignment horizontal="right" vertical="center" wrapText="1"/>
    </xf>
    <xf numFmtId="204" fontId="37" fillId="0" borderId="19" xfId="0" applyNumberFormat="1" applyFont="1" applyBorder="1" applyAlignment="1">
      <alignment horizontal="right" vertical="center" wrapText="1"/>
    </xf>
    <xf numFmtId="202" fontId="19" fillId="0" borderId="51" xfId="0" applyNumberFormat="1" applyFont="1" applyFill="1" applyBorder="1" applyAlignment="1" applyProtection="1">
      <alignment horizontal="right" vertical="center" wrapText="1"/>
      <protection locked="0"/>
    </xf>
    <xf numFmtId="204" fontId="37" fillId="50" borderId="39" xfId="0" applyNumberFormat="1" applyFont="1" applyFill="1" applyBorder="1" applyAlignment="1">
      <alignment horizontal="right" wrapText="1" shrinkToFit="1"/>
    </xf>
    <xf numFmtId="204" fontId="36" fillId="0" borderId="30" xfId="0" applyNumberFormat="1" applyFont="1" applyFill="1" applyBorder="1" applyAlignment="1">
      <alignment horizontal="right" wrapText="1" shrinkToFit="1"/>
    </xf>
    <xf numFmtId="204" fontId="12" fillId="0" borderId="53" xfId="0" applyNumberFormat="1" applyFont="1" applyFill="1" applyBorder="1" applyAlignment="1">
      <alignment horizontal="right" wrapText="1" shrinkToFit="1"/>
    </xf>
    <xf numFmtId="204" fontId="12" fillId="0" borderId="65" xfId="0" applyNumberFormat="1" applyFont="1" applyFill="1" applyBorder="1" applyAlignment="1">
      <alignment horizontal="right" wrapText="1" shrinkToFit="1"/>
    </xf>
    <xf numFmtId="204" fontId="36" fillId="50" borderId="65" xfId="0" applyNumberFormat="1" applyFont="1" applyFill="1" applyBorder="1" applyAlignment="1">
      <alignment horizontal="right" wrapText="1" shrinkToFit="1"/>
    </xf>
    <xf numFmtId="204" fontId="12" fillId="0" borderId="66" xfId="0" applyNumberFormat="1" applyFont="1" applyFill="1" applyBorder="1" applyAlignment="1">
      <alignment horizontal="right" wrapText="1" shrinkToFit="1"/>
    </xf>
    <xf numFmtId="204" fontId="37" fillId="50" borderId="30" xfId="0" applyNumberFormat="1" applyFont="1" applyFill="1" applyBorder="1" applyAlignment="1" applyProtection="1">
      <alignment vertical="center" wrapText="1"/>
      <protection/>
    </xf>
    <xf numFmtId="204" fontId="37" fillId="50" borderId="19" xfId="0" applyNumberFormat="1" applyFont="1" applyFill="1" applyBorder="1" applyAlignment="1" applyProtection="1">
      <alignment horizontal="right" vertical="center"/>
      <protection hidden="1"/>
    </xf>
    <xf numFmtId="204" fontId="19" fillId="0" borderId="19" xfId="0" applyNumberFormat="1" applyFont="1" applyBorder="1" applyAlignment="1">
      <alignment horizontal="right" vertical="center" wrapText="1"/>
    </xf>
    <xf numFmtId="204" fontId="37" fillId="50" borderId="39" xfId="0" applyNumberFormat="1" applyFont="1" applyFill="1" applyBorder="1" applyAlignment="1" applyProtection="1">
      <alignment horizontal="right" wrapText="1"/>
      <protection hidden="1"/>
    </xf>
    <xf numFmtId="204" fontId="34" fillId="0" borderId="33" xfId="0" applyNumberFormat="1" applyFont="1" applyFill="1" applyBorder="1" applyAlignment="1" applyProtection="1">
      <alignment horizontal="right" wrapText="1"/>
      <protection hidden="1"/>
    </xf>
    <xf numFmtId="204" fontId="34" fillId="49" borderId="67" xfId="0" applyNumberFormat="1" applyFont="1" applyFill="1" applyBorder="1" applyAlignment="1" applyProtection="1">
      <alignment horizontal="right" wrapText="1"/>
      <protection hidden="1"/>
    </xf>
    <xf numFmtId="204" fontId="34" fillId="49" borderId="33" xfId="0" applyNumberFormat="1" applyFont="1" applyFill="1" applyBorder="1" applyAlignment="1" applyProtection="1">
      <alignment horizontal="right" wrapText="1"/>
      <protection hidden="1"/>
    </xf>
    <xf numFmtId="204" fontId="34" fillId="50" borderId="67" xfId="0" applyNumberFormat="1" applyFont="1" applyFill="1" applyBorder="1" applyAlignment="1" applyProtection="1">
      <alignment horizontal="right" wrapText="1"/>
      <protection hidden="1"/>
    </xf>
    <xf numFmtId="204" fontId="34" fillId="0" borderId="67" xfId="0" applyNumberFormat="1" applyFont="1" applyFill="1" applyBorder="1" applyAlignment="1" applyProtection="1">
      <alignment horizontal="right" wrapText="1"/>
      <protection hidden="1"/>
    </xf>
    <xf numFmtId="204" fontId="34" fillId="0" borderId="56" xfId="0" applyNumberFormat="1" applyFont="1" applyFill="1" applyBorder="1" applyAlignment="1" applyProtection="1">
      <alignment horizontal="right" wrapText="1"/>
      <protection hidden="1"/>
    </xf>
    <xf numFmtId="204" fontId="34" fillId="0" borderId="55" xfId="0" applyNumberFormat="1" applyFont="1" applyFill="1" applyBorder="1" applyAlignment="1" applyProtection="1">
      <alignment horizontal="right" wrapText="1"/>
      <protection hidden="1"/>
    </xf>
    <xf numFmtId="204" fontId="34" fillId="0" borderId="67" xfId="0" applyNumberFormat="1" applyFont="1" applyFill="1" applyBorder="1" applyAlignment="1" applyProtection="1">
      <alignment horizontal="right" vertical="center" wrapText="1"/>
      <protection hidden="1"/>
    </xf>
    <xf numFmtId="204" fontId="34" fillId="0" borderId="55" xfId="0" applyNumberFormat="1" applyFont="1" applyFill="1" applyBorder="1" applyAlignment="1" applyProtection="1">
      <alignment horizontal="right" vertical="center" wrapText="1"/>
      <protection hidden="1"/>
    </xf>
    <xf numFmtId="204" fontId="38" fillId="0" borderId="56" xfId="0" applyNumberFormat="1" applyFont="1" applyFill="1" applyBorder="1" applyAlignment="1" applyProtection="1">
      <alignment horizontal="right" vertical="center" wrapText="1"/>
      <protection hidden="1"/>
    </xf>
    <xf numFmtId="204" fontId="19" fillId="0" borderId="55" xfId="0" applyNumberFormat="1" applyFont="1" applyFill="1" applyBorder="1" applyAlignment="1" applyProtection="1">
      <alignment horizontal="right" wrapText="1"/>
      <protection hidden="1"/>
    </xf>
    <xf numFmtId="204" fontId="37" fillId="50" borderId="19" xfId="0" applyNumberFormat="1" applyFont="1" applyFill="1" applyBorder="1" applyAlignment="1" applyProtection="1">
      <alignment horizontal="right" vertical="center" wrapText="1"/>
      <protection hidden="1"/>
    </xf>
    <xf numFmtId="0" fontId="27" fillId="0" borderId="51" xfId="0" applyFont="1" applyFill="1" applyBorder="1" applyAlignment="1">
      <alignment horizontal="center" vertical="center" wrapText="1"/>
    </xf>
    <xf numFmtId="0" fontId="26" fillId="0" borderId="49" xfId="0" applyFont="1" applyBorder="1" applyAlignment="1">
      <alignment/>
    </xf>
    <xf numFmtId="0" fontId="38" fillId="0" borderId="51" xfId="0" applyFont="1" applyFill="1" applyBorder="1" applyAlignment="1">
      <alignment horizontal="center" vertical="center" wrapText="1"/>
    </xf>
    <xf numFmtId="0" fontId="34" fillId="0" borderId="49" xfId="0" applyFont="1" applyBorder="1" applyAlignment="1">
      <alignment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40" xfId="0" applyFont="1" applyBorder="1" applyAlignment="1" applyProtection="1">
      <alignment horizontal="center" vertical="center" wrapText="1" shrinkToFit="1"/>
      <protection locked="0"/>
    </xf>
    <xf numFmtId="0" fontId="7" fillId="0" borderId="30" xfId="0" applyFont="1" applyBorder="1" applyAlignment="1" applyProtection="1">
      <alignment horizontal="center" vertical="center" wrapText="1" shrinkToFit="1"/>
      <protection locked="0"/>
    </xf>
    <xf numFmtId="0" fontId="6" fillId="0" borderId="17" xfId="0" applyFont="1" applyFill="1" applyBorder="1" applyAlignment="1" applyProtection="1">
      <alignment horizontal="center" vertical="top" wrapText="1"/>
      <protection locked="0"/>
    </xf>
    <xf numFmtId="0" fontId="6" fillId="0" borderId="40" xfId="0" applyFont="1" applyFill="1" applyBorder="1" applyAlignment="1" applyProtection="1">
      <alignment horizontal="center" vertical="top" wrapText="1"/>
      <protection locked="0"/>
    </xf>
    <xf numFmtId="0" fontId="6" fillId="0" borderId="27" xfId="0" applyFont="1" applyFill="1" applyBorder="1" applyAlignment="1" applyProtection="1">
      <alignment horizontal="center" vertical="top" wrapText="1"/>
      <protection locked="0"/>
    </xf>
    <xf numFmtId="0" fontId="6" fillId="50" borderId="17" xfId="0" applyFont="1" applyFill="1" applyBorder="1" applyAlignment="1" applyProtection="1">
      <alignment horizontal="center" vertical="center" wrapText="1"/>
      <protection hidden="1"/>
    </xf>
    <xf numFmtId="0" fontId="6" fillId="50" borderId="40" xfId="0" applyFont="1" applyFill="1" applyBorder="1" applyAlignment="1" applyProtection="1">
      <alignment horizontal="center" vertical="center" wrapText="1"/>
      <protection hidden="1"/>
    </xf>
    <xf numFmtId="0" fontId="6" fillId="50" borderId="3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8" fillId="0" borderId="40" xfId="0" applyFont="1" applyBorder="1" applyAlignment="1">
      <alignment horizontal="center" vertical="center"/>
    </xf>
    <xf numFmtId="0" fontId="27" fillId="0" borderId="51" xfId="0" applyFont="1" applyBorder="1" applyAlignment="1" applyProtection="1">
      <alignment horizontal="center" vertical="center" wrapText="1"/>
      <protection locked="0"/>
    </xf>
    <xf numFmtId="0" fontId="0" fillId="0" borderId="49" xfId="0" applyFont="1" applyBorder="1" applyAlignment="1">
      <alignment/>
    </xf>
    <xf numFmtId="0" fontId="7" fillId="0" borderId="0" xfId="0" applyFont="1" applyAlignment="1" applyProtection="1">
      <alignment horizontal="center" vertical="center" wrapText="1" shrinkToFit="1"/>
      <protection locked="0"/>
    </xf>
    <xf numFmtId="203" fontId="6" fillId="50" borderId="17" xfId="0" applyNumberFormat="1" applyFont="1" applyFill="1" applyBorder="1" applyAlignment="1" applyProtection="1">
      <alignment horizontal="center" vertical="center"/>
      <protection hidden="1"/>
    </xf>
    <xf numFmtId="0" fontId="41" fillId="0" borderId="40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40" xfId="0" applyBorder="1" applyAlignment="1">
      <alignment vertical="center" wrapText="1"/>
    </xf>
    <xf numFmtId="0" fontId="0" fillId="0" borderId="30" xfId="0" applyBorder="1" applyAlignment="1">
      <alignment vertical="center" wrapText="1"/>
    </xf>
  </cellXfs>
  <cellStyles count="7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вичайний 2" xfId="68"/>
    <cellStyle name="Звичайний 2 2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_Дох1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Стиль 1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5"/>
  <sheetViews>
    <sheetView showZeros="0" tabSelected="1" zoomScale="75" zoomScaleNormal="75" zoomScaleSheetLayoutView="75" zoomScalePageLayoutView="0" workbookViewId="0" topLeftCell="B1">
      <pane ySplit="5" topLeftCell="A6" activePane="bottomLeft" state="frozen"/>
      <selection pane="topLeft" activeCell="B1" sqref="B1"/>
      <selection pane="bottomLeft" activeCell="H1" sqref="H1:K1"/>
    </sheetView>
  </sheetViews>
  <sheetFormatPr defaultColWidth="9.00390625" defaultRowHeight="12.75"/>
  <cols>
    <col min="1" max="1" width="13.625" style="2" customWidth="1"/>
    <col min="2" max="2" width="74.625" style="2" customWidth="1"/>
    <col min="3" max="4" width="16.875" style="2" customWidth="1"/>
    <col min="5" max="6" width="17.25390625" style="19" customWidth="1"/>
    <col min="7" max="7" width="17.875" style="19" customWidth="1"/>
    <col min="8" max="8" width="18.625" style="178" customWidth="1"/>
    <col min="9" max="9" width="15.625" style="178" customWidth="1"/>
    <col min="10" max="10" width="15.625" style="177" customWidth="1"/>
    <col min="11" max="11" width="14.875" style="177" customWidth="1"/>
    <col min="12" max="16384" width="9.125" style="2" customWidth="1"/>
  </cols>
  <sheetData>
    <row r="1" spans="8:11" ht="104.25" customHeight="1" thickBot="1">
      <c r="H1" s="564" t="s">
        <v>407</v>
      </c>
      <c r="I1" s="565"/>
      <c r="J1" s="565"/>
      <c r="K1" s="565"/>
    </row>
    <row r="2" spans="1:10" ht="49.5" customHeight="1" thickBot="1">
      <c r="A2" s="555" t="s">
        <v>397</v>
      </c>
      <c r="B2" s="556"/>
      <c r="C2" s="556"/>
      <c r="D2" s="556"/>
      <c r="E2" s="556"/>
      <c r="F2" s="556"/>
      <c r="G2" s="556"/>
      <c r="H2" s="556"/>
      <c r="I2" s="556"/>
      <c r="J2" s="557"/>
    </row>
    <row r="3" spans="10:11" ht="15" customHeight="1" thickBot="1">
      <c r="J3" s="179"/>
      <c r="K3" s="334"/>
    </row>
    <row r="4" spans="1:11" s="1" customFormat="1" ht="102.75" customHeight="1" thickBot="1">
      <c r="A4" s="571" t="s">
        <v>1</v>
      </c>
      <c r="B4" s="571" t="s">
        <v>2</v>
      </c>
      <c r="C4" s="551" t="s">
        <v>326</v>
      </c>
      <c r="D4" s="551" t="s">
        <v>382</v>
      </c>
      <c r="E4" s="551" t="s">
        <v>327</v>
      </c>
      <c r="F4" s="551" t="s">
        <v>328</v>
      </c>
      <c r="G4" s="551" t="s">
        <v>332</v>
      </c>
      <c r="H4" s="553" t="s">
        <v>333</v>
      </c>
      <c r="I4" s="569" t="s">
        <v>329</v>
      </c>
      <c r="J4" s="570"/>
      <c r="K4" s="240" t="s">
        <v>335</v>
      </c>
    </row>
    <row r="5" spans="1:11" s="1" customFormat="1" ht="138" customHeight="1" thickBot="1">
      <c r="A5" s="552"/>
      <c r="B5" s="552"/>
      <c r="C5" s="552"/>
      <c r="D5" s="572"/>
      <c r="E5" s="552"/>
      <c r="F5" s="552"/>
      <c r="G5" s="552"/>
      <c r="H5" s="554"/>
      <c r="I5" s="241" t="s">
        <v>330</v>
      </c>
      <c r="J5" s="241" t="s">
        <v>331</v>
      </c>
      <c r="K5" s="242" t="s">
        <v>334</v>
      </c>
    </row>
    <row r="6" spans="1:11" ht="21" customHeight="1" thickBot="1">
      <c r="A6" s="243">
        <v>1</v>
      </c>
      <c r="B6" s="243">
        <v>2</v>
      </c>
      <c r="C6" s="244">
        <v>3</v>
      </c>
      <c r="D6" s="244">
        <v>4</v>
      </c>
      <c r="E6" s="244">
        <v>5</v>
      </c>
      <c r="F6" s="244">
        <v>6</v>
      </c>
      <c r="G6" s="244">
        <v>7</v>
      </c>
      <c r="H6" s="245" t="s">
        <v>400</v>
      </c>
      <c r="I6" s="245" t="s">
        <v>401</v>
      </c>
      <c r="J6" s="246" t="s">
        <v>402</v>
      </c>
      <c r="K6" s="335" t="s">
        <v>403</v>
      </c>
    </row>
    <row r="7" spans="1:11" ht="23.25" customHeight="1" thickBot="1">
      <c r="A7" s="558" t="s">
        <v>17</v>
      </c>
      <c r="B7" s="559"/>
      <c r="C7" s="559"/>
      <c r="D7" s="559"/>
      <c r="E7" s="559"/>
      <c r="F7" s="559"/>
      <c r="G7" s="559"/>
      <c r="H7" s="559"/>
      <c r="I7" s="559"/>
      <c r="J7" s="559"/>
      <c r="K7" s="560"/>
    </row>
    <row r="8" spans="1:11" s="162" customFormat="1" ht="22.5" customHeight="1" thickBot="1">
      <c r="A8" s="384">
        <v>10000000</v>
      </c>
      <c r="B8" s="385" t="s">
        <v>3</v>
      </c>
      <c r="C8" s="386">
        <f>C9+C12+C18+C24</f>
        <v>30015.081000000006</v>
      </c>
      <c r="D8" s="387">
        <f>D9+D12+D18+D24</f>
        <v>144765.6</v>
      </c>
      <c r="E8" s="386">
        <f>E9+E12+E18+E24</f>
        <v>144765.6</v>
      </c>
      <c r="F8" s="387">
        <f>F9+F12+F18+F24</f>
        <v>30493.899999999998</v>
      </c>
      <c r="G8" s="386">
        <f>G9+G12+G18+G24</f>
        <v>27679.645</v>
      </c>
      <c r="H8" s="217">
        <f>G8-F8</f>
        <v>-2814.2549999999974</v>
      </c>
      <c r="I8" s="181">
        <f>IF(E8=0,0,G8/E8*100)</f>
        <v>19.120319330006573</v>
      </c>
      <c r="J8" s="217">
        <f>IF(F8=0,"",$G8/F8*100)</f>
        <v>90.77108864395831</v>
      </c>
      <c r="K8" s="373">
        <f>G8-C8</f>
        <v>-2335.436000000005</v>
      </c>
    </row>
    <row r="9" spans="1:11" s="51" customFormat="1" ht="41.25" thickBot="1">
      <c r="A9" s="389">
        <v>11000000</v>
      </c>
      <c r="B9" s="391" t="s">
        <v>4</v>
      </c>
      <c r="C9" s="382">
        <f>SUM(C10,C11)</f>
        <v>15101.668000000001</v>
      </c>
      <c r="D9" s="382">
        <f>SUM(D10,D11)</f>
        <v>84808.5</v>
      </c>
      <c r="E9" s="382">
        <f>SUM(E10,E11)</f>
        <v>84808.5</v>
      </c>
      <c r="F9" s="382">
        <f>SUM(F10,F11)</f>
        <v>16287.9</v>
      </c>
      <c r="G9" s="382">
        <f>SUM(G10,G11)</f>
        <v>16955.775</v>
      </c>
      <c r="H9" s="217">
        <f aca="true" t="shared" si="0" ref="H9:H72">G9-F9</f>
        <v>667.8750000000018</v>
      </c>
      <c r="I9" s="217">
        <f aca="true" t="shared" si="1" ref="I9:I72">IF(E9=0,0,G9/E9*100)</f>
        <v>19.993013671978634</v>
      </c>
      <c r="J9" s="217">
        <f aca="true" t="shared" si="2" ref="J9:J72">IF(F9=0,"",$G9/F9*100)</f>
        <v>104.10043652036177</v>
      </c>
      <c r="K9" s="373">
        <f aca="true" t="shared" si="3" ref="K9:K72">G9-C9</f>
        <v>1854.107</v>
      </c>
    </row>
    <row r="10" spans="1:11" s="51" customFormat="1" ht="20.25">
      <c r="A10" s="388">
        <v>11010000</v>
      </c>
      <c r="B10" s="390" t="s">
        <v>50</v>
      </c>
      <c r="C10" s="379">
        <v>14980.656</v>
      </c>
      <c r="D10" s="379">
        <v>84733.5</v>
      </c>
      <c r="E10" s="213">
        <v>84733.5</v>
      </c>
      <c r="F10" s="213">
        <v>16212.9</v>
      </c>
      <c r="G10" s="213">
        <v>16955.481</v>
      </c>
      <c r="H10" s="367">
        <f t="shared" si="0"/>
        <v>742.5810000000001</v>
      </c>
      <c r="I10" s="367">
        <f t="shared" si="1"/>
        <v>20.01036307953761</v>
      </c>
      <c r="J10" s="368">
        <f t="shared" si="2"/>
        <v>104.58018614806728</v>
      </c>
      <c r="K10" s="336">
        <f t="shared" si="3"/>
        <v>1974.824999999999</v>
      </c>
    </row>
    <row r="11" spans="1:11" s="51" customFormat="1" ht="21" thickBot="1">
      <c r="A11" s="392">
        <v>11020000</v>
      </c>
      <c r="B11" s="395" t="s">
        <v>5</v>
      </c>
      <c r="C11" s="113">
        <v>121.012</v>
      </c>
      <c r="D11" s="113">
        <v>75</v>
      </c>
      <c r="E11" s="114">
        <v>75</v>
      </c>
      <c r="F11" s="114">
        <v>75</v>
      </c>
      <c r="G11" s="114">
        <v>0.294</v>
      </c>
      <c r="H11" s="372">
        <f t="shared" si="0"/>
        <v>-74.706</v>
      </c>
      <c r="I11" s="372">
        <f t="shared" si="1"/>
        <v>0.392</v>
      </c>
      <c r="J11" s="372">
        <f t="shared" si="2"/>
        <v>0.392</v>
      </c>
      <c r="K11" s="337">
        <f t="shared" si="3"/>
        <v>-120.718</v>
      </c>
    </row>
    <row r="12" spans="1:11" s="51" customFormat="1" ht="20.25" customHeight="1" thickBot="1">
      <c r="A12" s="394">
        <v>13000000</v>
      </c>
      <c r="B12" s="397" t="s">
        <v>90</v>
      </c>
      <c r="C12" s="382">
        <f>SUM(C14,C15,C16,C17)</f>
        <v>2763.306</v>
      </c>
      <c r="D12" s="382">
        <f>SUM(D14,D15,D16,D17)</f>
        <v>8372.6</v>
      </c>
      <c r="E12" s="382">
        <f>SUM(E14,E15,E16,E17)</f>
        <v>8372.6</v>
      </c>
      <c r="F12" s="382">
        <f>SUM(F14,F15,F16,F17)</f>
        <v>2736.7</v>
      </c>
      <c r="G12" s="382">
        <f>SUM(G14,G15,G16,G17)</f>
        <v>1793.1619999999998</v>
      </c>
      <c r="H12" s="217">
        <f t="shared" si="0"/>
        <v>-943.538</v>
      </c>
      <c r="I12" s="217">
        <f t="shared" si="1"/>
        <v>21.417026968922436</v>
      </c>
      <c r="J12" s="217">
        <f t="shared" si="2"/>
        <v>65.52278291372821</v>
      </c>
      <c r="K12" s="373">
        <f t="shared" si="3"/>
        <v>-970.1440000000002</v>
      </c>
    </row>
    <row r="13" spans="1:11" s="51" customFormat="1" ht="60" customHeight="1" hidden="1">
      <c r="A13" s="393">
        <v>13010100</v>
      </c>
      <c r="B13" s="396" t="s">
        <v>168</v>
      </c>
      <c r="C13" s="381">
        <v>0</v>
      </c>
      <c r="D13" s="381"/>
      <c r="E13" s="381">
        <v>0</v>
      </c>
      <c r="F13" s="381"/>
      <c r="G13" s="381">
        <v>0</v>
      </c>
      <c r="H13" s="362">
        <f t="shared" si="0"/>
        <v>0</v>
      </c>
      <c r="I13" s="362">
        <f t="shared" si="1"/>
        <v>0</v>
      </c>
      <c r="J13" s="363">
        <f t="shared" si="2"/>
      </c>
      <c r="K13" s="336">
        <f t="shared" si="3"/>
        <v>0</v>
      </c>
    </row>
    <row r="14" spans="1:11" s="51" customFormat="1" ht="63" customHeight="1">
      <c r="A14" s="86">
        <v>13010100</v>
      </c>
      <c r="B14" s="87" t="s">
        <v>186</v>
      </c>
      <c r="C14" s="107">
        <v>1116.257</v>
      </c>
      <c r="D14" s="107">
        <v>4613.8</v>
      </c>
      <c r="E14" s="107">
        <v>4613.8</v>
      </c>
      <c r="F14" s="107">
        <v>1233.2</v>
      </c>
      <c r="G14" s="338">
        <v>432.051</v>
      </c>
      <c r="H14" s="369">
        <f t="shared" si="0"/>
        <v>-801.1490000000001</v>
      </c>
      <c r="I14" s="369">
        <f t="shared" si="1"/>
        <v>9.364320083228575</v>
      </c>
      <c r="J14" s="369">
        <f t="shared" si="2"/>
        <v>35.03494972429452</v>
      </c>
      <c r="K14" s="247">
        <f t="shared" si="3"/>
        <v>-684.2060000000001</v>
      </c>
    </row>
    <row r="15" spans="1:11" s="51" customFormat="1" ht="81" customHeight="1">
      <c r="A15" s="86">
        <v>13010200</v>
      </c>
      <c r="B15" s="87" t="s">
        <v>187</v>
      </c>
      <c r="C15" s="107">
        <v>1592.496</v>
      </c>
      <c r="D15" s="107">
        <v>3738.6</v>
      </c>
      <c r="E15" s="107">
        <v>3738.6</v>
      </c>
      <c r="F15" s="107">
        <v>1499</v>
      </c>
      <c r="G15" s="107">
        <v>1314.442</v>
      </c>
      <c r="H15" s="399">
        <f t="shared" si="0"/>
        <v>-184.558</v>
      </c>
      <c r="I15" s="399">
        <f t="shared" si="1"/>
        <v>35.15866902048895</v>
      </c>
      <c r="J15" s="400">
        <f t="shared" si="2"/>
        <v>87.68792528352235</v>
      </c>
      <c r="K15" s="247">
        <f t="shared" si="3"/>
        <v>-278.0540000000001</v>
      </c>
    </row>
    <row r="16" spans="1:11" s="51" customFormat="1" ht="40.5" customHeight="1">
      <c r="A16" s="90" t="s">
        <v>199</v>
      </c>
      <c r="B16" s="88" t="s">
        <v>172</v>
      </c>
      <c r="C16" s="109">
        <v>4.553</v>
      </c>
      <c r="D16" s="109">
        <v>20.2</v>
      </c>
      <c r="E16" s="105">
        <v>20.2</v>
      </c>
      <c r="F16" s="105">
        <v>4.5</v>
      </c>
      <c r="G16" s="105">
        <v>5.425</v>
      </c>
      <c r="H16" s="369">
        <f t="shared" si="0"/>
        <v>0.9249999999999998</v>
      </c>
      <c r="I16" s="369">
        <f t="shared" si="1"/>
        <v>26.856435643564357</v>
      </c>
      <c r="J16" s="369">
        <f t="shared" si="2"/>
        <v>120.55555555555554</v>
      </c>
      <c r="K16" s="247">
        <f t="shared" si="3"/>
        <v>0.8719999999999999</v>
      </c>
    </row>
    <row r="17" spans="1:11" s="51" customFormat="1" ht="41.25" customHeight="1" thickBot="1">
      <c r="A17" s="401">
        <v>13040100</v>
      </c>
      <c r="B17" s="97" t="s">
        <v>188</v>
      </c>
      <c r="C17" s="113">
        <v>50</v>
      </c>
      <c r="D17" s="113"/>
      <c r="E17" s="114">
        <v>0</v>
      </c>
      <c r="F17" s="114"/>
      <c r="G17" s="114">
        <v>41.244</v>
      </c>
      <c r="H17" s="370">
        <f t="shared" si="0"/>
        <v>41.244</v>
      </c>
      <c r="I17" s="370">
        <f t="shared" si="1"/>
        <v>0</v>
      </c>
      <c r="J17" s="398">
        <f t="shared" si="2"/>
      </c>
      <c r="K17" s="337">
        <f t="shared" si="3"/>
        <v>-8.756</v>
      </c>
    </row>
    <row r="18" spans="1:11" s="51" customFormat="1" ht="24" customHeight="1" thickBot="1">
      <c r="A18" s="403">
        <v>14000000</v>
      </c>
      <c r="B18" s="405" t="s">
        <v>139</v>
      </c>
      <c r="C18" s="380">
        <f>SUM(C19+C21+C23)</f>
        <v>1090.276</v>
      </c>
      <c r="D18" s="380">
        <f>SUM(D19+D21+D23)</f>
        <v>5236.5</v>
      </c>
      <c r="E18" s="380">
        <f>SUM(E19+E21+E23)</f>
        <v>5236.5</v>
      </c>
      <c r="F18" s="380">
        <f>SUM(F19+F21+F23)</f>
        <v>1022.6</v>
      </c>
      <c r="G18" s="380">
        <f>SUM(G19+G21+G23)</f>
        <v>1248.53</v>
      </c>
      <c r="H18" s="217">
        <f t="shared" si="0"/>
        <v>225.92999999999995</v>
      </c>
      <c r="I18" s="217">
        <f t="shared" si="1"/>
        <v>23.842833953976893</v>
      </c>
      <c r="J18" s="181">
        <f t="shared" si="2"/>
        <v>122.0936827694113</v>
      </c>
      <c r="K18" s="373">
        <f t="shared" si="3"/>
        <v>158.2539999999999</v>
      </c>
    </row>
    <row r="19" spans="1:11" s="51" customFormat="1" ht="41.25" thickBot="1">
      <c r="A19" s="402">
        <v>14020000</v>
      </c>
      <c r="B19" s="404" t="s">
        <v>140</v>
      </c>
      <c r="C19" s="379">
        <v>140.223</v>
      </c>
      <c r="D19" s="379">
        <v>720.2</v>
      </c>
      <c r="E19" s="213">
        <v>720.2</v>
      </c>
      <c r="F19" s="213">
        <v>130.7</v>
      </c>
      <c r="G19" s="213">
        <v>169.683</v>
      </c>
      <c r="H19" s="333">
        <f t="shared" si="0"/>
        <v>38.983000000000004</v>
      </c>
      <c r="I19" s="333">
        <f t="shared" si="1"/>
        <v>23.5605387392391</v>
      </c>
      <c r="J19" s="218">
        <f t="shared" si="2"/>
        <v>129.82631981637337</v>
      </c>
      <c r="K19" s="336">
        <f t="shared" si="3"/>
        <v>29.45999999999998</v>
      </c>
    </row>
    <row r="20" spans="1:11" s="51" customFormat="1" ht="20.25">
      <c r="A20" s="93">
        <v>14021900</v>
      </c>
      <c r="B20" s="89" t="s">
        <v>141</v>
      </c>
      <c r="C20" s="109">
        <v>140.223</v>
      </c>
      <c r="D20" s="109">
        <v>720.2</v>
      </c>
      <c r="E20" s="105">
        <v>720.2</v>
      </c>
      <c r="F20" s="105">
        <v>130.7</v>
      </c>
      <c r="G20" s="105">
        <v>169.683</v>
      </c>
      <c r="H20" s="367">
        <f t="shared" si="0"/>
        <v>38.983000000000004</v>
      </c>
      <c r="I20" s="367">
        <f t="shared" si="1"/>
        <v>23.5605387392391</v>
      </c>
      <c r="J20" s="368">
        <f t="shared" si="2"/>
        <v>129.82631981637337</v>
      </c>
      <c r="K20" s="247">
        <f t="shared" si="3"/>
        <v>29.45999999999998</v>
      </c>
    </row>
    <row r="21" spans="1:11" s="51" customFormat="1" ht="40.5">
      <c r="A21" s="93">
        <v>14030000</v>
      </c>
      <c r="B21" s="89" t="s">
        <v>142</v>
      </c>
      <c r="C21" s="109">
        <v>472.431</v>
      </c>
      <c r="D21" s="109">
        <v>2486.1</v>
      </c>
      <c r="E21" s="105">
        <v>2486.1</v>
      </c>
      <c r="F21" s="105">
        <v>479.5</v>
      </c>
      <c r="G21" s="105">
        <v>571.721</v>
      </c>
      <c r="H21" s="369">
        <f t="shared" si="0"/>
        <v>92.221</v>
      </c>
      <c r="I21" s="369">
        <f t="shared" si="1"/>
        <v>22.996701661236475</v>
      </c>
      <c r="J21" s="369">
        <f t="shared" si="2"/>
        <v>119.23274244004172</v>
      </c>
      <c r="K21" s="247">
        <f t="shared" si="3"/>
        <v>99.29000000000002</v>
      </c>
    </row>
    <row r="22" spans="1:11" s="51" customFormat="1" ht="21" thickBot="1">
      <c r="A22" s="351">
        <v>14031900</v>
      </c>
      <c r="B22" s="97" t="s">
        <v>141</v>
      </c>
      <c r="C22" s="113">
        <v>472.431</v>
      </c>
      <c r="D22" s="113">
        <v>2486.1</v>
      </c>
      <c r="E22" s="114">
        <v>2486.1</v>
      </c>
      <c r="F22" s="114">
        <v>479.5</v>
      </c>
      <c r="G22" s="114">
        <v>571.721</v>
      </c>
      <c r="H22" s="370">
        <f t="shared" si="0"/>
        <v>92.221</v>
      </c>
      <c r="I22" s="370">
        <f t="shared" si="1"/>
        <v>22.996701661236475</v>
      </c>
      <c r="J22" s="398">
        <f t="shared" si="2"/>
        <v>119.23274244004172</v>
      </c>
      <c r="K22" s="337">
        <f t="shared" si="3"/>
        <v>99.29000000000002</v>
      </c>
    </row>
    <row r="23" spans="1:11" s="51" customFormat="1" ht="37.5" customHeight="1" thickBot="1">
      <c r="A23" s="376">
        <v>14040000</v>
      </c>
      <c r="B23" s="397" t="s">
        <v>64</v>
      </c>
      <c r="C23" s="380">
        <v>477.622</v>
      </c>
      <c r="D23" s="380">
        <v>2030.2</v>
      </c>
      <c r="E23" s="407">
        <v>2030.2</v>
      </c>
      <c r="F23" s="407">
        <v>412.4</v>
      </c>
      <c r="G23" s="407">
        <v>507.126</v>
      </c>
      <c r="H23" s="181">
        <f t="shared" si="0"/>
        <v>94.726</v>
      </c>
      <c r="I23" s="217">
        <f t="shared" si="1"/>
        <v>24.979115358092795</v>
      </c>
      <c r="J23" s="181">
        <f t="shared" si="2"/>
        <v>122.96944713870029</v>
      </c>
      <c r="K23" s="373">
        <f t="shared" si="3"/>
        <v>29.503999999999962</v>
      </c>
    </row>
    <row r="24" spans="1:11" s="51" customFormat="1" ht="21" thickBot="1">
      <c r="A24" s="406">
        <v>18000000</v>
      </c>
      <c r="B24" s="397" t="s">
        <v>65</v>
      </c>
      <c r="C24" s="380">
        <f>C25+C35+C38</f>
        <v>11059.831000000002</v>
      </c>
      <c r="D24" s="380">
        <f>D25+D35+D38</f>
        <v>46348</v>
      </c>
      <c r="E24" s="380">
        <f>E25+E35+E38</f>
        <v>46348</v>
      </c>
      <c r="F24" s="380">
        <f>F25+F35+F38</f>
        <v>10446.7</v>
      </c>
      <c r="G24" s="380">
        <f>G25+G35+G38</f>
        <v>7682.178</v>
      </c>
      <c r="H24" s="181">
        <f t="shared" si="0"/>
        <v>-2764.522000000001</v>
      </c>
      <c r="I24" s="217">
        <f t="shared" si="1"/>
        <v>16.57499352722879</v>
      </c>
      <c r="J24" s="181">
        <f t="shared" si="2"/>
        <v>73.53688724669034</v>
      </c>
      <c r="K24" s="373">
        <f t="shared" si="3"/>
        <v>-3377.653000000002</v>
      </c>
    </row>
    <row r="25" spans="1:11" s="51" customFormat="1" ht="20.25">
      <c r="A25" s="393">
        <v>18010000</v>
      </c>
      <c r="B25" s="377" t="s">
        <v>66</v>
      </c>
      <c r="C25" s="379">
        <f>C26+C27+C28+C29+C30+C31+C32+C33</f>
        <v>6694.445000000001</v>
      </c>
      <c r="D25" s="379">
        <f>D26+D27+D28+D29+D30+D31+D32+D33</f>
        <v>28353.9</v>
      </c>
      <c r="E25" s="379">
        <f>E26+E27+E28+E29+E30+E31+E32+E33</f>
        <v>28353.9</v>
      </c>
      <c r="F25" s="379">
        <f>F26+F27+F28+F29+F30+F31+F32+F33</f>
        <v>6160.200000000001</v>
      </c>
      <c r="G25" s="379">
        <f>G26+G27+G28+G29+G30+G31+G32+G33+G34</f>
        <v>3132.158</v>
      </c>
      <c r="H25" s="362">
        <f t="shared" si="0"/>
        <v>-3028.042000000001</v>
      </c>
      <c r="I25" s="362">
        <f t="shared" si="1"/>
        <v>11.046656720944913</v>
      </c>
      <c r="J25" s="363">
        <f t="shared" si="2"/>
        <v>50.84506996526086</v>
      </c>
      <c r="K25" s="336">
        <f t="shared" si="3"/>
        <v>-3562.2870000000007</v>
      </c>
    </row>
    <row r="26" spans="1:11" s="51" customFormat="1" ht="60.75">
      <c r="A26" s="90" t="s">
        <v>91</v>
      </c>
      <c r="B26" s="88" t="s">
        <v>92</v>
      </c>
      <c r="C26" s="109">
        <v>7.671</v>
      </c>
      <c r="D26" s="109">
        <v>11.12</v>
      </c>
      <c r="E26" s="105">
        <v>11.12</v>
      </c>
      <c r="F26" s="105">
        <v>3.4</v>
      </c>
      <c r="G26" s="105">
        <v>9.147</v>
      </c>
      <c r="H26" s="369">
        <f t="shared" si="0"/>
        <v>5.747</v>
      </c>
      <c r="I26" s="369">
        <f t="shared" si="1"/>
        <v>82.25719424460432</v>
      </c>
      <c r="J26" s="369">
        <f t="shared" si="2"/>
        <v>269.0294117647059</v>
      </c>
      <c r="K26" s="247">
        <f t="shared" si="3"/>
        <v>1.476</v>
      </c>
    </row>
    <row r="27" spans="1:11" s="51" customFormat="1" ht="60.75">
      <c r="A27" s="90" t="s">
        <v>93</v>
      </c>
      <c r="B27" s="88" t="s">
        <v>116</v>
      </c>
      <c r="C27" s="109">
        <v>0.54</v>
      </c>
      <c r="D27" s="109">
        <v>85.9</v>
      </c>
      <c r="E27" s="105">
        <v>85.9</v>
      </c>
      <c r="F27" s="105">
        <v>0</v>
      </c>
      <c r="G27" s="105">
        <v>2.028</v>
      </c>
      <c r="H27" s="369">
        <f t="shared" si="0"/>
        <v>2.028</v>
      </c>
      <c r="I27" s="369">
        <f t="shared" si="1"/>
        <v>2.360884749708964</v>
      </c>
      <c r="J27" s="369">
        <f t="shared" si="2"/>
      </c>
      <c r="K27" s="247">
        <f t="shared" si="3"/>
        <v>1.488</v>
      </c>
    </row>
    <row r="28" spans="1:11" s="51" customFormat="1" ht="60.75">
      <c r="A28" s="90" t="s">
        <v>115</v>
      </c>
      <c r="B28" s="88" t="s">
        <v>94</v>
      </c>
      <c r="C28" s="109">
        <v>0</v>
      </c>
      <c r="D28" s="109">
        <v>49.1</v>
      </c>
      <c r="E28" s="105">
        <v>49.1</v>
      </c>
      <c r="F28" s="105">
        <v>0</v>
      </c>
      <c r="G28" s="105">
        <v>4.62</v>
      </c>
      <c r="H28" s="369">
        <f t="shared" si="0"/>
        <v>4.62</v>
      </c>
      <c r="I28" s="369">
        <f t="shared" si="1"/>
        <v>9.40936863543788</v>
      </c>
      <c r="J28" s="371">
        <f t="shared" si="2"/>
      </c>
      <c r="K28" s="247">
        <f t="shared" si="3"/>
        <v>4.62</v>
      </c>
    </row>
    <row r="29" spans="1:11" s="51" customFormat="1" ht="60.75">
      <c r="A29" s="90" t="s">
        <v>95</v>
      </c>
      <c r="B29" s="88" t="s">
        <v>67</v>
      </c>
      <c r="C29" s="109">
        <v>206.211</v>
      </c>
      <c r="D29" s="109">
        <v>994.28</v>
      </c>
      <c r="E29" s="105">
        <v>994.28</v>
      </c>
      <c r="F29" s="105">
        <v>235.5</v>
      </c>
      <c r="G29" s="105">
        <v>228.645</v>
      </c>
      <c r="H29" s="369">
        <f t="shared" si="0"/>
        <v>-6.85499999999999</v>
      </c>
      <c r="I29" s="369">
        <f t="shared" si="1"/>
        <v>22.996037333547896</v>
      </c>
      <c r="J29" s="369">
        <f t="shared" si="2"/>
        <v>97.08917197452229</v>
      </c>
      <c r="K29" s="247">
        <f t="shared" si="3"/>
        <v>22.433999999999997</v>
      </c>
    </row>
    <row r="30" spans="1:11" s="51" customFormat="1" ht="20.25">
      <c r="A30" s="94" t="s">
        <v>96</v>
      </c>
      <c r="B30" s="88" t="s">
        <v>68</v>
      </c>
      <c r="C30" s="109">
        <v>1274.735</v>
      </c>
      <c r="D30" s="109">
        <v>4660.3</v>
      </c>
      <c r="E30" s="105">
        <v>4660.3</v>
      </c>
      <c r="F30" s="105">
        <v>1159.9</v>
      </c>
      <c r="G30" s="105">
        <v>369.149</v>
      </c>
      <c r="H30" s="369">
        <f t="shared" si="0"/>
        <v>-790.7510000000001</v>
      </c>
      <c r="I30" s="369">
        <f t="shared" si="1"/>
        <v>7.92114241572431</v>
      </c>
      <c r="J30" s="369">
        <f t="shared" si="2"/>
        <v>31.82593327010949</v>
      </c>
      <c r="K30" s="247">
        <f t="shared" si="3"/>
        <v>-905.5859999999999</v>
      </c>
    </row>
    <row r="31" spans="1:11" s="51" customFormat="1" ht="20.25">
      <c r="A31" s="94" t="s">
        <v>97</v>
      </c>
      <c r="B31" s="88" t="s">
        <v>69</v>
      </c>
      <c r="C31" s="109">
        <v>5052.244</v>
      </c>
      <c r="D31" s="109">
        <v>18440.4</v>
      </c>
      <c r="E31" s="105">
        <v>18440.4</v>
      </c>
      <c r="F31" s="105">
        <v>4610.1</v>
      </c>
      <c r="G31" s="105">
        <v>2033.024</v>
      </c>
      <c r="H31" s="369">
        <f t="shared" si="0"/>
        <v>-2577.0760000000005</v>
      </c>
      <c r="I31" s="369">
        <f t="shared" si="1"/>
        <v>11.024836771436627</v>
      </c>
      <c r="J31" s="369">
        <f t="shared" si="2"/>
        <v>44.09934708574651</v>
      </c>
      <c r="K31" s="247">
        <f t="shared" si="3"/>
        <v>-3019.22</v>
      </c>
    </row>
    <row r="32" spans="1:11" s="51" customFormat="1" ht="20.25">
      <c r="A32" s="94" t="s">
        <v>98</v>
      </c>
      <c r="B32" s="88" t="s">
        <v>70</v>
      </c>
      <c r="C32" s="109">
        <v>7.368</v>
      </c>
      <c r="D32" s="109">
        <v>880</v>
      </c>
      <c r="E32" s="105">
        <v>880</v>
      </c>
      <c r="F32" s="105">
        <v>0.8</v>
      </c>
      <c r="G32" s="105">
        <v>13.349</v>
      </c>
      <c r="H32" s="369">
        <f t="shared" si="0"/>
        <v>12.549</v>
      </c>
      <c r="I32" s="369">
        <f t="shared" si="1"/>
        <v>1.516931818181818</v>
      </c>
      <c r="J32" s="369">
        <f t="shared" si="2"/>
        <v>1668.6249999999998</v>
      </c>
      <c r="K32" s="247">
        <f t="shared" si="3"/>
        <v>5.981</v>
      </c>
    </row>
    <row r="33" spans="1:11" s="51" customFormat="1" ht="20.25">
      <c r="A33" s="94" t="s">
        <v>200</v>
      </c>
      <c r="B33" s="88" t="s">
        <v>71</v>
      </c>
      <c r="C33" s="109">
        <v>145.676</v>
      </c>
      <c r="D33" s="109">
        <v>3232.8</v>
      </c>
      <c r="E33" s="105">
        <v>3232.8</v>
      </c>
      <c r="F33" s="105">
        <v>150.5</v>
      </c>
      <c r="G33" s="105">
        <v>420.113</v>
      </c>
      <c r="H33" s="369">
        <f t="shared" si="0"/>
        <v>269.613</v>
      </c>
      <c r="I33" s="369">
        <f t="shared" si="1"/>
        <v>12.995329126453846</v>
      </c>
      <c r="J33" s="369">
        <f t="shared" si="2"/>
        <v>279.1448504983389</v>
      </c>
      <c r="K33" s="247">
        <f t="shared" si="3"/>
        <v>274.437</v>
      </c>
    </row>
    <row r="34" spans="1:11" s="51" customFormat="1" ht="21" thickBot="1">
      <c r="A34" s="374" t="s">
        <v>387</v>
      </c>
      <c r="B34" s="95" t="s">
        <v>388</v>
      </c>
      <c r="C34" s="113"/>
      <c r="D34" s="113"/>
      <c r="E34" s="114"/>
      <c r="F34" s="114">
        <v>0</v>
      </c>
      <c r="G34" s="114">
        <v>52.083</v>
      </c>
      <c r="H34" s="372">
        <f t="shared" si="0"/>
        <v>52.083</v>
      </c>
      <c r="I34" s="372">
        <f t="shared" si="1"/>
        <v>0</v>
      </c>
      <c r="J34" s="371">
        <f t="shared" si="2"/>
      </c>
      <c r="K34" s="337">
        <f t="shared" si="3"/>
        <v>52.083</v>
      </c>
    </row>
    <row r="35" spans="1:11" s="51" customFormat="1" ht="24" customHeight="1" thickBot="1">
      <c r="A35" s="376">
        <v>18030000</v>
      </c>
      <c r="B35" s="378" t="s">
        <v>72</v>
      </c>
      <c r="C35" s="380">
        <f>SUM(C36,C37)</f>
        <v>13.553</v>
      </c>
      <c r="D35" s="380">
        <f>SUM(D36,D37)</f>
        <v>36.1</v>
      </c>
      <c r="E35" s="407">
        <f>SUM(E36,E37)</f>
        <v>36.1</v>
      </c>
      <c r="F35" s="407">
        <f>SUM(F36,F37)</f>
        <v>3</v>
      </c>
      <c r="G35" s="407">
        <f>SUM(G36,G37)</f>
        <v>5.5</v>
      </c>
      <c r="H35" s="217">
        <f t="shared" si="0"/>
        <v>2.5</v>
      </c>
      <c r="I35" s="217">
        <f t="shared" si="1"/>
        <v>15.23545706371191</v>
      </c>
      <c r="J35" s="217">
        <f t="shared" si="2"/>
        <v>183.33333333333331</v>
      </c>
      <c r="K35" s="373">
        <f t="shared" si="3"/>
        <v>-8.053</v>
      </c>
    </row>
    <row r="36" spans="1:11" s="51" customFormat="1" ht="20.25">
      <c r="A36" s="375" t="s">
        <v>99</v>
      </c>
      <c r="B36" s="377" t="s">
        <v>73</v>
      </c>
      <c r="C36" s="379">
        <v>11.957</v>
      </c>
      <c r="D36" s="379">
        <v>30</v>
      </c>
      <c r="E36" s="213">
        <v>30</v>
      </c>
      <c r="F36" s="213">
        <v>2.1</v>
      </c>
      <c r="G36" s="213">
        <v>1.288</v>
      </c>
      <c r="H36" s="383">
        <f t="shared" si="0"/>
        <v>-0.812</v>
      </c>
      <c r="I36" s="383">
        <f t="shared" si="1"/>
        <v>4.293333333333334</v>
      </c>
      <c r="J36" s="383">
        <f t="shared" si="2"/>
        <v>61.33333333333333</v>
      </c>
      <c r="K36" s="336">
        <f t="shared" si="3"/>
        <v>-10.669</v>
      </c>
    </row>
    <row r="37" spans="1:11" s="51" customFormat="1" ht="21" thickBot="1">
      <c r="A37" s="374" t="s">
        <v>100</v>
      </c>
      <c r="B37" s="95" t="s">
        <v>74</v>
      </c>
      <c r="C37" s="113">
        <v>1.596</v>
      </c>
      <c r="D37" s="113">
        <v>6.1</v>
      </c>
      <c r="E37" s="114">
        <v>6.1</v>
      </c>
      <c r="F37" s="114">
        <v>0.9</v>
      </c>
      <c r="G37" s="114">
        <v>4.212</v>
      </c>
      <c r="H37" s="372">
        <f t="shared" si="0"/>
        <v>3.312</v>
      </c>
      <c r="I37" s="372">
        <f t="shared" si="1"/>
        <v>69.04918032786885</v>
      </c>
      <c r="J37" s="372">
        <f t="shared" si="2"/>
        <v>468</v>
      </c>
      <c r="K37" s="337">
        <f t="shared" si="3"/>
        <v>2.6159999999999997</v>
      </c>
    </row>
    <row r="38" spans="1:11" s="51" customFormat="1" ht="25.5" customHeight="1" thickBot="1">
      <c r="A38" s="376">
        <v>18050000</v>
      </c>
      <c r="B38" s="378" t="s">
        <v>75</v>
      </c>
      <c r="C38" s="380">
        <f>SUM(C39,C40,C41)</f>
        <v>4351.8330000000005</v>
      </c>
      <c r="D38" s="380">
        <f>SUM(D39,D40,D41)</f>
        <v>17958</v>
      </c>
      <c r="E38" s="380">
        <f>SUM(E39,E40,E41)</f>
        <v>17958</v>
      </c>
      <c r="F38" s="380">
        <f>SUM(F39,F40,F41)</f>
        <v>4283.5</v>
      </c>
      <c r="G38" s="382">
        <f>SUM(G39:G41)</f>
        <v>4544.5199999999995</v>
      </c>
      <c r="H38" s="217">
        <f t="shared" si="0"/>
        <v>261.0199999999995</v>
      </c>
      <c r="I38" s="217">
        <f t="shared" si="1"/>
        <v>25.30638155696625</v>
      </c>
      <c r="J38" s="217">
        <f t="shared" si="2"/>
        <v>106.09361503443444</v>
      </c>
      <c r="K38" s="373">
        <f t="shared" si="3"/>
        <v>192.686999999999</v>
      </c>
    </row>
    <row r="39" spans="1:11" s="51" customFormat="1" ht="20.25">
      <c r="A39" s="375" t="s">
        <v>201</v>
      </c>
      <c r="B39" s="377" t="s">
        <v>76</v>
      </c>
      <c r="C39" s="379">
        <v>237.831</v>
      </c>
      <c r="D39" s="379">
        <v>1290.1</v>
      </c>
      <c r="E39" s="213">
        <v>1290.1</v>
      </c>
      <c r="F39" s="213">
        <v>237.7</v>
      </c>
      <c r="G39" s="381">
        <v>163.638</v>
      </c>
      <c r="H39" s="383">
        <f t="shared" si="0"/>
        <v>-74.06199999999998</v>
      </c>
      <c r="I39" s="383">
        <f t="shared" si="1"/>
        <v>12.684133012944734</v>
      </c>
      <c r="J39" s="383">
        <f t="shared" si="2"/>
        <v>68.84223811527136</v>
      </c>
      <c r="K39" s="336">
        <f t="shared" si="3"/>
        <v>-74.19299999999998</v>
      </c>
    </row>
    <row r="40" spans="1:11" s="51" customFormat="1" ht="20.25">
      <c r="A40" s="94" t="s">
        <v>202</v>
      </c>
      <c r="B40" s="88" t="s">
        <v>77</v>
      </c>
      <c r="C40" s="109">
        <v>2444.252</v>
      </c>
      <c r="D40" s="109">
        <v>11248.2</v>
      </c>
      <c r="E40" s="105">
        <v>11248.2</v>
      </c>
      <c r="F40" s="105">
        <v>2539.1</v>
      </c>
      <c r="G40" s="105">
        <v>2927.455</v>
      </c>
      <c r="H40" s="369">
        <f t="shared" si="0"/>
        <v>388.355</v>
      </c>
      <c r="I40" s="369">
        <f t="shared" si="1"/>
        <v>26.025986380043026</v>
      </c>
      <c r="J40" s="369">
        <f t="shared" si="2"/>
        <v>115.29498641250836</v>
      </c>
      <c r="K40" s="247">
        <f t="shared" si="3"/>
        <v>483.203</v>
      </c>
    </row>
    <row r="41" spans="1:11" s="51" customFormat="1" ht="61.5" thickBot="1">
      <c r="A41" s="96" t="s">
        <v>101</v>
      </c>
      <c r="B41" s="95" t="s">
        <v>102</v>
      </c>
      <c r="C41" s="113">
        <v>1669.75</v>
      </c>
      <c r="D41" s="113">
        <v>5419.7</v>
      </c>
      <c r="E41" s="114">
        <v>5419.7</v>
      </c>
      <c r="F41" s="114">
        <v>1506.7</v>
      </c>
      <c r="G41" s="114">
        <v>1453.427</v>
      </c>
      <c r="H41" s="372">
        <f t="shared" si="0"/>
        <v>-53.27300000000014</v>
      </c>
      <c r="I41" s="372">
        <f t="shared" si="1"/>
        <v>26.81748067236194</v>
      </c>
      <c r="J41" s="372">
        <f t="shared" si="2"/>
        <v>96.46425964027343</v>
      </c>
      <c r="K41" s="337">
        <f t="shared" si="3"/>
        <v>-216.3230000000001</v>
      </c>
    </row>
    <row r="42" spans="1:11" s="162" customFormat="1" ht="24" customHeight="1" thickBot="1">
      <c r="A42" s="159">
        <v>20000000</v>
      </c>
      <c r="B42" s="160" t="s">
        <v>6</v>
      </c>
      <c r="C42" s="161">
        <f>C43+C49+C60</f>
        <v>409.562</v>
      </c>
      <c r="D42" s="161">
        <f>D43+D49+D60+D59</f>
        <v>1061.4</v>
      </c>
      <c r="E42" s="161">
        <f>E43+E49+E60+E59</f>
        <v>1061.4</v>
      </c>
      <c r="F42" s="161">
        <f>F43+F49+F60</f>
        <v>278.69999999999993</v>
      </c>
      <c r="G42" s="163">
        <f>G43+G49+G60</f>
        <v>200.85999999999999</v>
      </c>
      <c r="H42" s="217">
        <f t="shared" si="0"/>
        <v>-77.83999999999995</v>
      </c>
      <c r="I42" s="217">
        <f t="shared" si="1"/>
        <v>18.92406255888449</v>
      </c>
      <c r="J42" s="217">
        <f t="shared" si="2"/>
        <v>72.070326515967</v>
      </c>
      <c r="K42" s="373">
        <f t="shared" si="3"/>
        <v>-208.70200000000003</v>
      </c>
    </row>
    <row r="43" spans="1:11" s="51" customFormat="1" ht="21" thickBot="1">
      <c r="A43" s="394">
        <v>21000000</v>
      </c>
      <c r="B43" s="397" t="s">
        <v>7</v>
      </c>
      <c r="C43" s="382">
        <f>C44+C45</f>
        <v>22.645</v>
      </c>
      <c r="D43" s="382">
        <f>D44+D45</f>
        <v>27.2</v>
      </c>
      <c r="E43" s="382">
        <f>E44+E45</f>
        <v>27.2</v>
      </c>
      <c r="F43" s="382">
        <f>F44+F45</f>
        <v>6.5</v>
      </c>
      <c r="G43" s="382">
        <f>G44+G45</f>
        <v>29.961</v>
      </c>
      <c r="H43" s="181">
        <f t="shared" si="0"/>
        <v>23.461</v>
      </c>
      <c r="I43" s="217">
        <f t="shared" si="1"/>
        <v>110.15073529411765</v>
      </c>
      <c r="J43" s="217">
        <f t="shared" si="2"/>
        <v>460.93846153846147</v>
      </c>
      <c r="K43" s="373">
        <f t="shared" si="3"/>
        <v>7.315999999999999</v>
      </c>
    </row>
    <row r="44" spans="1:11" s="51" customFormat="1" ht="58.5" customHeight="1">
      <c r="A44" s="408">
        <v>21010300</v>
      </c>
      <c r="B44" s="409" t="s">
        <v>106</v>
      </c>
      <c r="C44" s="381">
        <v>0</v>
      </c>
      <c r="D44" s="381">
        <v>0</v>
      </c>
      <c r="E44" s="381">
        <v>0</v>
      </c>
      <c r="F44" s="381"/>
      <c r="G44" s="381">
        <v>0</v>
      </c>
      <c r="H44" s="362">
        <f t="shared" si="0"/>
        <v>0</v>
      </c>
      <c r="I44" s="362">
        <f t="shared" si="1"/>
        <v>0</v>
      </c>
      <c r="J44" s="363">
        <f t="shared" si="2"/>
      </c>
      <c r="K44" s="410">
        <f t="shared" si="3"/>
        <v>0</v>
      </c>
    </row>
    <row r="45" spans="1:11" s="51" customFormat="1" ht="20.25">
      <c r="A45" s="85">
        <v>21080000</v>
      </c>
      <c r="B45" s="88" t="s">
        <v>8</v>
      </c>
      <c r="C45" s="109">
        <v>22.645</v>
      </c>
      <c r="D45" s="109">
        <v>27.2</v>
      </c>
      <c r="E45" s="105">
        <v>27.2</v>
      </c>
      <c r="F45" s="105">
        <v>6.5</v>
      </c>
      <c r="G45" s="105">
        <v>29.961</v>
      </c>
      <c r="H45" s="369">
        <f t="shared" si="0"/>
        <v>23.461</v>
      </c>
      <c r="I45" s="369">
        <f t="shared" si="1"/>
        <v>110.15073529411765</v>
      </c>
      <c r="J45" s="369">
        <f t="shared" si="2"/>
        <v>460.93846153846147</v>
      </c>
      <c r="K45" s="247">
        <f t="shared" si="3"/>
        <v>7.315999999999999</v>
      </c>
    </row>
    <row r="46" spans="1:11" s="51" customFormat="1" ht="21.75" customHeight="1" thickBot="1">
      <c r="A46" s="94" t="s">
        <v>203</v>
      </c>
      <c r="B46" s="88" t="s">
        <v>81</v>
      </c>
      <c r="C46" s="109">
        <v>22.645</v>
      </c>
      <c r="D46" s="109">
        <v>27.2</v>
      </c>
      <c r="E46" s="105">
        <v>27.2</v>
      </c>
      <c r="F46" s="105">
        <v>6.5</v>
      </c>
      <c r="G46" s="105">
        <v>15.877</v>
      </c>
      <c r="H46" s="369">
        <f t="shared" si="0"/>
        <v>9.377</v>
      </c>
      <c r="I46" s="369">
        <f t="shared" si="1"/>
        <v>58.37132352941177</v>
      </c>
      <c r="J46" s="369">
        <f t="shared" si="2"/>
        <v>244.2615384615385</v>
      </c>
      <c r="K46" s="247">
        <f t="shared" si="3"/>
        <v>-6.767999999999999</v>
      </c>
    </row>
    <row r="47" spans="1:11" s="51" customFormat="1" ht="61.5" customHeight="1" hidden="1">
      <c r="A47" s="94" t="s">
        <v>152</v>
      </c>
      <c r="B47" s="88" t="s">
        <v>153</v>
      </c>
      <c r="C47" s="109">
        <v>0</v>
      </c>
      <c r="D47" s="109"/>
      <c r="E47" s="105">
        <v>0</v>
      </c>
      <c r="F47" s="105"/>
      <c r="G47" s="105">
        <v>0</v>
      </c>
      <c r="H47" s="364">
        <f t="shared" si="0"/>
        <v>0</v>
      </c>
      <c r="I47" s="364">
        <f t="shared" si="1"/>
        <v>0</v>
      </c>
      <c r="J47" s="365">
        <f t="shared" si="2"/>
      </c>
      <c r="K47" s="336">
        <f t="shared" si="3"/>
        <v>0</v>
      </c>
    </row>
    <row r="48" spans="1:11" s="51" customFormat="1" ht="61.5" customHeight="1" thickBot="1">
      <c r="A48" s="374" t="s">
        <v>152</v>
      </c>
      <c r="B48" s="411" t="s">
        <v>316</v>
      </c>
      <c r="C48" s="113">
        <v>0</v>
      </c>
      <c r="D48" s="113"/>
      <c r="E48" s="114">
        <v>0</v>
      </c>
      <c r="F48" s="114">
        <v>0</v>
      </c>
      <c r="G48" s="114">
        <v>14.084</v>
      </c>
      <c r="H48" s="180">
        <f t="shared" si="0"/>
        <v>14.084</v>
      </c>
      <c r="I48" s="180">
        <f t="shared" si="1"/>
        <v>0</v>
      </c>
      <c r="J48" s="181">
        <f t="shared" si="2"/>
      </c>
      <c r="K48" s="337">
        <f t="shared" si="3"/>
        <v>14.084</v>
      </c>
    </row>
    <row r="49" spans="1:11" s="51" customFormat="1" ht="41.25" thickBot="1">
      <c r="A49" s="376">
        <v>22000000</v>
      </c>
      <c r="B49" s="397" t="s">
        <v>82</v>
      </c>
      <c r="C49" s="380">
        <f>C50+C54+C56</f>
        <v>339.37</v>
      </c>
      <c r="D49" s="380">
        <f>D50+D54+D56</f>
        <v>968.1</v>
      </c>
      <c r="E49" s="380">
        <f>E50+E54+E56</f>
        <v>968.1</v>
      </c>
      <c r="F49" s="380">
        <f>F50+F54+F56+F59</f>
        <v>265.8999999999999</v>
      </c>
      <c r="G49" s="380">
        <f>G50+G54+G56</f>
        <v>146.367</v>
      </c>
      <c r="H49" s="181">
        <f t="shared" si="0"/>
        <v>-119.53299999999993</v>
      </c>
      <c r="I49" s="217">
        <f t="shared" si="1"/>
        <v>15.118995971490548</v>
      </c>
      <c r="J49" s="217">
        <f t="shared" si="2"/>
        <v>55.045881910492675</v>
      </c>
      <c r="K49" s="373">
        <f t="shared" si="3"/>
        <v>-193.00300000000001</v>
      </c>
    </row>
    <row r="50" spans="1:11" s="51" customFormat="1" ht="20.25">
      <c r="A50" s="408">
        <v>22010000</v>
      </c>
      <c r="B50" s="409" t="s">
        <v>119</v>
      </c>
      <c r="C50" s="379">
        <f>C51+C52+C53</f>
        <v>259.683</v>
      </c>
      <c r="D50" s="379">
        <f>D51+D52+D53</f>
        <v>855.7</v>
      </c>
      <c r="E50" s="379">
        <f>E51+E52+E53</f>
        <v>855.7</v>
      </c>
      <c r="F50" s="379">
        <f>F51+F52+F53</f>
        <v>233.54999999999998</v>
      </c>
      <c r="G50" s="379">
        <f>G51+G52+G53</f>
        <v>145.415</v>
      </c>
      <c r="H50" s="367">
        <f t="shared" si="0"/>
        <v>-88.13499999999999</v>
      </c>
      <c r="I50" s="367">
        <f t="shared" si="1"/>
        <v>16.993689377118145</v>
      </c>
      <c r="J50" s="368">
        <f t="shared" si="2"/>
        <v>62.26289873688717</v>
      </c>
      <c r="K50" s="336">
        <f t="shared" si="3"/>
        <v>-114.268</v>
      </c>
    </row>
    <row r="51" spans="1:11" s="51" customFormat="1" ht="60.75">
      <c r="A51" s="86">
        <v>22010300</v>
      </c>
      <c r="B51" s="87" t="s">
        <v>120</v>
      </c>
      <c r="C51" s="109">
        <v>1.47</v>
      </c>
      <c r="D51" s="109">
        <v>1.7</v>
      </c>
      <c r="E51" s="105">
        <v>1.7</v>
      </c>
      <c r="F51" s="105">
        <v>0.35</v>
      </c>
      <c r="G51" s="105">
        <v>0.75</v>
      </c>
      <c r="H51" s="369">
        <f t="shared" si="0"/>
        <v>0.4</v>
      </c>
      <c r="I51" s="369">
        <f t="shared" si="1"/>
        <v>44.11764705882353</v>
      </c>
      <c r="J51" s="369">
        <f t="shared" si="2"/>
        <v>214.28571428571428</v>
      </c>
      <c r="K51" s="247">
        <f t="shared" si="3"/>
        <v>-0.72</v>
      </c>
    </row>
    <row r="52" spans="1:11" s="51" customFormat="1" ht="20.25">
      <c r="A52" s="86">
        <v>22012500</v>
      </c>
      <c r="B52" s="87" t="s">
        <v>389</v>
      </c>
      <c r="C52" s="109">
        <v>111.753</v>
      </c>
      <c r="D52" s="109">
        <v>464</v>
      </c>
      <c r="E52" s="105">
        <v>464</v>
      </c>
      <c r="F52" s="105">
        <v>101.5</v>
      </c>
      <c r="G52" s="105">
        <v>85.615</v>
      </c>
      <c r="H52" s="369">
        <f t="shared" si="0"/>
        <v>-15.885000000000005</v>
      </c>
      <c r="I52" s="369">
        <f t="shared" si="1"/>
        <v>18.451508620689655</v>
      </c>
      <c r="J52" s="369">
        <f t="shared" si="2"/>
        <v>84.34975369458128</v>
      </c>
      <c r="K52" s="247">
        <f t="shared" si="3"/>
        <v>-26.138000000000005</v>
      </c>
    </row>
    <row r="53" spans="1:11" s="51" customFormat="1" ht="40.5">
      <c r="A53" s="91">
        <v>22012600</v>
      </c>
      <c r="B53" s="89" t="s">
        <v>143</v>
      </c>
      <c r="C53" s="109">
        <v>146.46</v>
      </c>
      <c r="D53" s="109">
        <v>390</v>
      </c>
      <c r="E53" s="105">
        <v>390</v>
      </c>
      <c r="F53" s="105">
        <v>131.7</v>
      </c>
      <c r="G53" s="105">
        <v>59.05</v>
      </c>
      <c r="H53" s="369">
        <f t="shared" si="0"/>
        <v>-72.64999999999999</v>
      </c>
      <c r="I53" s="369">
        <f t="shared" si="1"/>
        <v>15.14102564102564</v>
      </c>
      <c r="J53" s="369">
        <f t="shared" si="2"/>
        <v>44.836750189825366</v>
      </c>
      <c r="K53" s="247">
        <f t="shared" si="3"/>
        <v>-87.41000000000001</v>
      </c>
    </row>
    <row r="54" spans="1:11" s="51" customFormat="1" ht="60.75">
      <c r="A54" s="90" t="s">
        <v>107</v>
      </c>
      <c r="B54" s="87" t="s">
        <v>117</v>
      </c>
      <c r="C54" s="109">
        <v>78.604</v>
      </c>
      <c r="D54" s="109">
        <v>108</v>
      </c>
      <c r="E54" s="105">
        <v>108</v>
      </c>
      <c r="F54" s="105">
        <v>27</v>
      </c>
      <c r="G54" s="105">
        <v>0</v>
      </c>
      <c r="H54" s="369">
        <f t="shared" si="0"/>
        <v>-27</v>
      </c>
      <c r="I54" s="369">
        <f t="shared" si="1"/>
        <v>0</v>
      </c>
      <c r="J54" s="369">
        <f t="shared" si="2"/>
        <v>0</v>
      </c>
      <c r="K54" s="247">
        <f t="shared" si="3"/>
        <v>-78.604</v>
      </c>
    </row>
    <row r="55" spans="1:11" s="51" customFormat="1" ht="61.5" thickBot="1">
      <c r="A55" s="96" t="s">
        <v>108</v>
      </c>
      <c r="B55" s="413" t="s">
        <v>118</v>
      </c>
      <c r="C55" s="113">
        <v>78.604</v>
      </c>
      <c r="D55" s="113">
        <v>108</v>
      </c>
      <c r="E55" s="114">
        <v>108</v>
      </c>
      <c r="F55" s="114">
        <v>27</v>
      </c>
      <c r="G55" s="114">
        <v>0</v>
      </c>
      <c r="H55" s="372">
        <f t="shared" si="0"/>
        <v>-27</v>
      </c>
      <c r="I55" s="372">
        <f t="shared" si="1"/>
        <v>0</v>
      </c>
      <c r="J55" s="372">
        <f t="shared" si="2"/>
        <v>0</v>
      </c>
      <c r="K55" s="337">
        <f t="shared" si="3"/>
        <v>-78.604</v>
      </c>
    </row>
    <row r="56" spans="1:11" s="51" customFormat="1" ht="21" thickBot="1">
      <c r="A56" s="376">
        <v>22090000</v>
      </c>
      <c r="B56" s="397" t="s">
        <v>83</v>
      </c>
      <c r="C56" s="414">
        <f>C57+C58</f>
        <v>1.083</v>
      </c>
      <c r="D56" s="414">
        <f>D57+D58</f>
        <v>4.4</v>
      </c>
      <c r="E56" s="414">
        <f>E57+E58</f>
        <v>4.4</v>
      </c>
      <c r="F56" s="414">
        <f>F57+F58</f>
        <v>0.95</v>
      </c>
      <c r="G56" s="414">
        <f>G57+G58</f>
        <v>0.9520000000000001</v>
      </c>
      <c r="H56" s="217">
        <f t="shared" si="0"/>
        <v>0.002000000000000113</v>
      </c>
      <c r="I56" s="217">
        <f t="shared" si="1"/>
        <v>21.636363636363637</v>
      </c>
      <c r="J56" s="217">
        <f t="shared" si="2"/>
        <v>100.21052631578948</v>
      </c>
      <c r="K56" s="373">
        <f t="shared" si="3"/>
        <v>-0.1309999999999999</v>
      </c>
    </row>
    <row r="57" spans="1:11" s="51" customFormat="1" ht="60.75">
      <c r="A57" s="412" t="s">
        <v>109</v>
      </c>
      <c r="B57" s="377" t="s">
        <v>84</v>
      </c>
      <c r="C57" s="379">
        <v>0.233</v>
      </c>
      <c r="D57" s="379">
        <v>1.2</v>
      </c>
      <c r="E57" s="379">
        <v>1.2</v>
      </c>
      <c r="F57" s="379">
        <v>0.25</v>
      </c>
      <c r="G57" s="379">
        <v>0.17</v>
      </c>
      <c r="H57" s="367">
        <f t="shared" si="0"/>
        <v>-0.07999999999999999</v>
      </c>
      <c r="I57" s="367">
        <f t="shared" si="1"/>
        <v>14.16666666666667</v>
      </c>
      <c r="J57" s="368">
        <f t="shared" si="2"/>
        <v>68</v>
      </c>
      <c r="K57" s="336">
        <f t="shared" si="3"/>
        <v>-0.063</v>
      </c>
    </row>
    <row r="58" spans="1:11" s="51" customFormat="1" ht="60.75" customHeight="1">
      <c r="A58" s="90" t="s">
        <v>110</v>
      </c>
      <c r="B58" s="87" t="s">
        <v>111</v>
      </c>
      <c r="C58" s="109">
        <v>0.85</v>
      </c>
      <c r="D58" s="109">
        <v>3.2</v>
      </c>
      <c r="E58" s="105">
        <v>3.2</v>
      </c>
      <c r="F58" s="105">
        <v>0.7</v>
      </c>
      <c r="G58" s="105">
        <v>0.782</v>
      </c>
      <c r="H58" s="369">
        <f t="shared" si="0"/>
        <v>0.08200000000000007</v>
      </c>
      <c r="I58" s="369">
        <f t="shared" si="1"/>
        <v>24.4375</v>
      </c>
      <c r="J58" s="369">
        <f t="shared" si="2"/>
        <v>111.71428571428572</v>
      </c>
      <c r="K58" s="247">
        <f t="shared" si="3"/>
        <v>-0.06799999999999995</v>
      </c>
    </row>
    <row r="59" spans="1:11" s="102" customFormat="1" ht="118.5" customHeight="1" thickBot="1">
      <c r="A59" s="415" t="s">
        <v>384</v>
      </c>
      <c r="B59" s="416" t="s">
        <v>385</v>
      </c>
      <c r="C59" s="417"/>
      <c r="D59" s="417">
        <v>30</v>
      </c>
      <c r="E59" s="418">
        <v>30</v>
      </c>
      <c r="F59" s="418">
        <v>4.4</v>
      </c>
      <c r="G59" s="418">
        <v>0</v>
      </c>
      <c r="H59" s="364">
        <f t="shared" si="0"/>
        <v>-4.4</v>
      </c>
      <c r="I59" s="364">
        <f t="shared" si="1"/>
        <v>0</v>
      </c>
      <c r="J59" s="365">
        <f t="shared" si="2"/>
        <v>0</v>
      </c>
      <c r="K59" s="419">
        <f t="shared" si="3"/>
        <v>0</v>
      </c>
    </row>
    <row r="60" spans="1:11" s="51" customFormat="1" ht="21" thickBot="1">
      <c r="A60" s="376">
        <v>24000000</v>
      </c>
      <c r="B60" s="397" t="s">
        <v>85</v>
      </c>
      <c r="C60" s="380">
        <f>SUM(C61,C62)</f>
        <v>47.547</v>
      </c>
      <c r="D60" s="380">
        <f>SUM(D61,D62)</f>
        <v>36.1</v>
      </c>
      <c r="E60" s="407">
        <f>SUM(E61,E62)</f>
        <v>36.1</v>
      </c>
      <c r="F60" s="407">
        <f>SUM(F61,F62)</f>
        <v>6.3</v>
      </c>
      <c r="G60" s="407">
        <f>SUM(G61,G62)</f>
        <v>24.532</v>
      </c>
      <c r="H60" s="181">
        <f t="shared" si="0"/>
        <v>18.232</v>
      </c>
      <c r="I60" s="217">
        <f t="shared" si="1"/>
        <v>67.95567867036011</v>
      </c>
      <c r="J60" s="181">
        <f t="shared" si="2"/>
        <v>389.3968253968254</v>
      </c>
      <c r="K60" s="373">
        <f t="shared" si="3"/>
        <v>-23.014999999999997</v>
      </c>
    </row>
    <row r="61" spans="1:11" s="51" customFormat="1" ht="20.25">
      <c r="A61" s="412" t="s">
        <v>112</v>
      </c>
      <c r="B61" s="377" t="s">
        <v>8</v>
      </c>
      <c r="C61" s="379">
        <v>36.021</v>
      </c>
      <c r="D61" s="379">
        <v>17.5</v>
      </c>
      <c r="E61" s="213">
        <v>17.5</v>
      </c>
      <c r="F61" s="213">
        <v>4.3</v>
      </c>
      <c r="G61" s="213">
        <v>21.552</v>
      </c>
      <c r="H61" s="367">
        <f t="shared" si="0"/>
        <v>17.252</v>
      </c>
      <c r="I61" s="367">
        <f t="shared" si="1"/>
        <v>123.1542857142857</v>
      </c>
      <c r="J61" s="368">
        <f t="shared" si="2"/>
        <v>501.2093023255814</v>
      </c>
      <c r="K61" s="336">
        <f t="shared" si="3"/>
        <v>-14.469000000000001</v>
      </c>
    </row>
    <row r="62" spans="1:11" s="51" customFormat="1" ht="99" customHeight="1" thickBot="1">
      <c r="A62" s="98">
        <v>24062200</v>
      </c>
      <c r="B62" s="97" t="s">
        <v>171</v>
      </c>
      <c r="C62" s="115">
        <v>11.526</v>
      </c>
      <c r="D62" s="115">
        <v>18.6</v>
      </c>
      <c r="E62" s="112">
        <v>18.6</v>
      </c>
      <c r="F62" s="112">
        <v>2</v>
      </c>
      <c r="G62" s="112">
        <v>2.98</v>
      </c>
      <c r="H62" s="369">
        <f t="shared" si="0"/>
        <v>0.98</v>
      </c>
      <c r="I62" s="369">
        <f t="shared" si="1"/>
        <v>16.021505376344084</v>
      </c>
      <c r="J62" s="369">
        <f t="shared" si="2"/>
        <v>149</v>
      </c>
      <c r="K62" s="247">
        <f t="shared" si="3"/>
        <v>-8.546</v>
      </c>
    </row>
    <row r="63" spans="1:11" s="51" customFormat="1" ht="21" hidden="1" thickBot="1">
      <c r="A63" s="99" t="s">
        <v>113</v>
      </c>
      <c r="B63" s="84" t="s">
        <v>114</v>
      </c>
      <c r="C63" s="108">
        <f>SUM(C64)</f>
        <v>0</v>
      </c>
      <c r="D63" s="108"/>
      <c r="E63" s="108">
        <f>SUM(E64)</f>
        <v>0</v>
      </c>
      <c r="F63" s="108"/>
      <c r="G63" s="108">
        <f>SUM(G64)</f>
        <v>0</v>
      </c>
      <c r="H63" s="364">
        <f t="shared" si="0"/>
        <v>0</v>
      </c>
      <c r="I63" s="364">
        <f t="shared" si="1"/>
        <v>0</v>
      </c>
      <c r="J63" s="365">
        <f t="shared" si="2"/>
      </c>
      <c r="K63" s="247">
        <f t="shared" si="3"/>
        <v>0</v>
      </c>
    </row>
    <row r="64" spans="1:11" s="51" customFormat="1" ht="33.75" customHeight="1" hidden="1" thickBot="1">
      <c r="A64" s="96" t="s">
        <v>175</v>
      </c>
      <c r="B64" s="97" t="s">
        <v>176</v>
      </c>
      <c r="C64" s="113">
        <v>0</v>
      </c>
      <c r="D64" s="113"/>
      <c r="E64" s="114">
        <v>0</v>
      </c>
      <c r="F64" s="114"/>
      <c r="G64" s="114">
        <v>0</v>
      </c>
      <c r="H64" s="180">
        <f t="shared" si="0"/>
        <v>0</v>
      </c>
      <c r="I64" s="180">
        <f t="shared" si="1"/>
        <v>0</v>
      </c>
      <c r="J64" s="181">
        <f t="shared" si="2"/>
      </c>
      <c r="K64" s="337">
        <f t="shared" si="3"/>
        <v>0</v>
      </c>
    </row>
    <row r="65" spans="1:11" s="164" customFormat="1" ht="26.25" customHeight="1" thickBot="1">
      <c r="A65" s="420"/>
      <c r="B65" s="350" t="s">
        <v>61</v>
      </c>
      <c r="C65" s="426">
        <f>C8+C42+C63</f>
        <v>30424.643000000007</v>
      </c>
      <c r="D65" s="427">
        <f>D8+D42+D63</f>
        <v>145827</v>
      </c>
      <c r="E65" s="426">
        <f>E8+E42+E63</f>
        <v>145827</v>
      </c>
      <c r="F65" s="427">
        <f>F8+F42+F63</f>
        <v>30772.6</v>
      </c>
      <c r="G65" s="426">
        <f>G8+G42+G63</f>
        <v>27880.505</v>
      </c>
      <c r="H65" s="217">
        <f t="shared" si="0"/>
        <v>-2892.0949999999975</v>
      </c>
      <c r="I65" s="181">
        <f t="shared" si="1"/>
        <v>19.118890877546683</v>
      </c>
      <c r="J65" s="217">
        <f t="shared" si="2"/>
        <v>90.60172036162041</v>
      </c>
      <c r="K65" s="373">
        <f t="shared" si="3"/>
        <v>-2544.1380000000063</v>
      </c>
    </row>
    <row r="66" spans="1:11" s="164" customFormat="1" ht="26.25" customHeight="1" thickBot="1">
      <c r="A66" s="421">
        <v>40000000</v>
      </c>
      <c r="B66" s="385" t="s">
        <v>60</v>
      </c>
      <c r="C66" s="425">
        <f>C67+C68+C81+C78</f>
        <v>15344.536</v>
      </c>
      <c r="D66" s="429">
        <f>D67+D68+D81+D78</f>
        <v>70561.06</v>
      </c>
      <c r="E66" s="425">
        <f>E67+E68+E81+E78</f>
        <v>70561.06</v>
      </c>
      <c r="F66" s="429">
        <f>F67+F68+F81+F78</f>
        <v>17273.199999999997</v>
      </c>
      <c r="G66" s="425">
        <f>G67+G68+G81+G78</f>
        <v>16703.6</v>
      </c>
      <c r="H66" s="181">
        <f t="shared" si="0"/>
        <v>-569.5999999999985</v>
      </c>
      <c r="I66" s="217">
        <f t="shared" si="1"/>
        <v>23.67254686933558</v>
      </c>
      <c r="J66" s="181">
        <f t="shared" si="2"/>
        <v>96.70240603941367</v>
      </c>
      <c r="K66" s="431">
        <f t="shared" si="3"/>
        <v>1359.0639999999985</v>
      </c>
    </row>
    <row r="67" spans="1:11" s="100" customFormat="1" ht="26.25" customHeight="1" thickBot="1">
      <c r="A67" s="422">
        <v>41020100</v>
      </c>
      <c r="B67" s="423" t="s">
        <v>177</v>
      </c>
      <c r="C67" s="428">
        <v>2728.8</v>
      </c>
      <c r="D67" s="380">
        <v>9219.1</v>
      </c>
      <c r="E67" s="428">
        <v>9219.1</v>
      </c>
      <c r="F67" s="380">
        <v>2304.9</v>
      </c>
      <c r="G67" s="428">
        <v>2304.9</v>
      </c>
      <c r="H67" s="217">
        <f t="shared" si="0"/>
        <v>0</v>
      </c>
      <c r="I67" s="181">
        <f t="shared" si="1"/>
        <v>25.001355880725885</v>
      </c>
      <c r="J67" s="430">
        <f t="shared" si="2"/>
        <v>100</v>
      </c>
      <c r="K67" s="373">
        <f t="shared" si="3"/>
        <v>-423.9000000000001</v>
      </c>
    </row>
    <row r="68" spans="1:11" s="51" customFormat="1" ht="20.25" customHeight="1" thickBot="1">
      <c r="A68" s="424">
        <v>41030000</v>
      </c>
      <c r="B68" s="405" t="s">
        <v>164</v>
      </c>
      <c r="C68" s="382">
        <f>SUM(C69:C77)</f>
        <v>12381</v>
      </c>
      <c r="D68" s="382">
        <f>SUM(D69:D77)</f>
        <v>57523.1</v>
      </c>
      <c r="E68" s="382">
        <f>SUM(E69:E77)</f>
        <v>57523.1</v>
      </c>
      <c r="F68" s="382">
        <f>SUM(F69:F77)</f>
        <v>13287.9</v>
      </c>
      <c r="G68" s="382">
        <f>SUM(G69:G77)</f>
        <v>13287.9</v>
      </c>
      <c r="H68" s="217">
        <f t="shared" si="0"/>
        <v>0</v>
      </c>
      <c r="I68" s="181">
        <f t="shared" si="1"/>
        <v>23.100111085807267</v>
      </c>
      <c r="J68" s="430">
        <f t="shared" si="2"/>
        <v>100</v>
      </c>
      <c r="K68" s="432">
        <f t="shared" si="3"/>
        <v>906.8999999999996</v>
      </c>
    </row>
    <row r="69" spans="1:11" s="51" customFormat="1" ht="39" customHeight="1" hidden="1" thickBot="1">
      <c r="A69" s="211"/>
      <c r="B69" s="404"/>
      <c r="C69" s="381"/>
      <c r="D69" s="381"/>
      <c r="E69" s="381"/>
      <c r="F69" s="381"/>
      <c r="G69" s="381"/>
      <c r="H69" s="362">
        <f t="shared" si="0"/>
        <v>0</v>
      </c>
      <c r="I69" s="362">
        <f t="shared" si="1"/>
        <v>0</v>
      </c>
      <c r="J69" s="363">
        <f t="shared" si="2"/>
      </c>
      <c r="K69" s="336">
        <f t="shared" si="3"/>
        <v>0</v>
      </c>
    </row>
    <row r="70" spans="1:11" s="51" customFormat="1" ht="19.5" customHeight="1" thickBot="1">
      <c r="A70" s="98">
        <v>41033900</v>
      </c>
      <c r="B70" s="89" t="s">
        <v>86</v>
      </c>
      <c r="C70" s="107">
        <v>12381</v>
      </c>
      <c r="D70" s="107">
        <v>57523.1</v>
      </c>
      <c r="E70" s="107">
        <v>57523.1</v>
      </c>
      <c r="F70" s="107">
        <v>13287.9</v>
      </c>
      <c r="G70" s="107">
        <v>13287.9</v>
      </c>
      <c r="H70" s="366">
        <f t="shared" si="0"/>
        <v>0</v>
      </c>
      <c r="I70" s="369">
        <f t="shared" si="1"/>
        <v>23.100111085807267</v>
      </c>
      <c r="J70" s="369">
        <f t="shared" si="2"/>
        <v>100</v>
      </c>
      <c r="K70" s="247">
        <f t="shared" si="3"/>
        <v>906.8999999999996</v>
      </c>
    </row>
    <row r="71" spans="1:11" s="51" customFormat="1" ht="20.25" customHeight="1" hidden="1" thickBot="1">
      <c r="A71" s="86">
        <v>41034200</v>
      </c>
      <c r="B71" s="89" t="s">
        <v>169</v>
      </c>
      <c r="C71" s="107">
        <v>0</v>
      </c>
      <c r="D71" s="107"/>
      <c r="E71" s="107">
        <v>0</v>
      </c>
      <c r="F71" s="107"/>
      <c r="G71" s="107">
        <v>0</v>
      </c>
      <c r="H71" s="366">
        <f t="shared" si="0"/>
        <v>0</v>
      </c>
      <c r="I71" s="366">
        <f t="shared" si="1"/>
        <v>0</v>
      </c>
      <c r="J71" s="366">
        <f t="shared" si="2"/>
      </c>
      <c r="K71" s="247">
        <f t="shared" si="3"/>
        <v>0</v>
      </c>
    </row>
    <row r="72" spans="1:11" s="51" customFormat="1" ht="19.5" customHeight="1" hidden="1" thickBot="1">
      <c r="A72" s="90"/>
      <c r="B72" s="88"/>
      <c r="C72" s="104"/>
      <c r="D72" s="104"/>
      <c r="E72" s="105"/>
      <c r="F72" s="105"/>
      <c r="G72" s="105"/>
      <c r="H72" s="366">
        <f t="shared" si="0"/>
        <v>0</v>
      </c>
      <c r="I72" s="366">
        <f t="shared" si="1"/>
        <v>0</v>
      </c>
      <c r="J72" s="366">
        <f t="shared" si="2"/>
      </c>
      <c r="K72" s="247">
        <f t="shared" si="3"/>
        <v>0</v>
      </c>
    </row>
    <row r="73" spans="1:11" s="51" customFormat="1" ht="23.25" customHeight="1" hidden="1">
      <c r="A73" s="103">
        <v>41040000</v>
      </c>
      <c r="B73" s="92" t="s">
        <v>170</v>
      </c>
      <c r="C73" s="106">
        <f>SUM(C74,C75)</f>
        <v>0</v>
      </c>
      <c r="D73" s="106"/>
      <c r="E73" s="106">
        <f>SUM(E74,E75)</f>
        <v>0</v>
      </c>
      <c r="F73" s="106"/>
      <c r="G73" s="106">
        <f>SUM(G74,G75)</f>
        <v>0</v>
      </c>
      <c r="H73" s="366">
        <f aca="true" t="shared" si="4" ref="H73:H137">G73-F73</f>
        <v>0</v>
      </c>
      <c r="I73" s="366">
        <f aca="true" t="shared" si="5" ref="I73:I136">IF(E73=0,0,G73/E73*100)</f>
        <v>0</v>
      </c>
      <c r="J73" s="366">
        <f aca="true" t="shared" si="6" ref="J73:J136">IF(F73=0,"",$G73/F73*100)</f>
      </c>
      <c r="K73" s="247">
        <f aca="true" t="shared" si="7" ref="K73:K95">G73-C73</f>
        <v>0</v>
      </c>
    </row>
    <row r="74" spans="1:11" s="51" customFormat="1" ht="18" customHeight="1" hidden="1">
      <c r="A74" s="103"/>
      <c r="B74" s="89"/>
      <c r="C74" s="107"/>
      <c r="D74" s="107"/>
      <c r="E74" s="107"/>
      <c r="F74" s="107"/>
      <c r="G74" s="107"/>
      <c r="H74" s="366">
        <f t="shared" si="4"/>
        <v>0</v>
      </c>
      <c r="I74" s="366">
        <f t="shared" si="5"/>
        <v>0</v>
      </c>
      <c r="J74" s="366">
        <f t="shared" si="6"/>
      </c>
      <c r="K74" s="247">
        <f t="shared" si="7"/>
        <v>0</v>
      </c>
    </row>
    <row r="75" spans="1:11" s="51" customFormat="1" ht="30.75" customHeight="1" hidden="1">
      <c r="A75" s="98"/>
      <c r="B75" s="89"/>
      <c r="C75" s="104"/>
      <c r="D75" s="104"/>
      <c r="E75" s="105"/>
      <c r="F75" s="105"/>
      <c r="G75" s="105"/>
      <c r="H75" s="366">
        <f t="shared" si="4"/>
        <v>0</v>
      </c>
      <c r="I75" s="366">
        <f t="shared" si="5"/>
        <v>0</v>
      </c>
      <c r="J75" s="366">
        <f t="shared" si="6"/>
      </c>
      <c r="K75" s="247">
        <f t="shared" si="7"/>
        <v>0</v>
      </c>
    </row>
    <row r="76" spans="1:11" s="51" customFormat="1" ht="54.75" customHeight="1" hidden="1">
      <c r="A76" s="98">
        <v>41034500</v>
      </c>
      <c r="B76" s="144" t="s">
        <v>317</v>
      </c>
      <c r="C76" s="104">
        <v>0</v>
      </c>
      <c r="D76" s="104"/>
      <c r="E76" s="105">
        <v>0</v>
      </c>
      <c r="F76" s="105"/>
      <c r="G76" s="105">
        <v>0</v>
      </c>
      <c r="H76" s="366">
        <f t="shared" si="4"/>
        <v>0</v>
      </c>
      <c r="I76" s="366">
        <f t="shared" si="5"/>
        <v>0</v>
      </c>
      <c r="J76" s="366">
        <f t="shared" si="6"/>
      </c>
      <c r="K76" s="247">
        <f t="shared" si="7"/>
        <v>0</v>
      </c>
    </row>
    <row r="77" spans="1:11" s="51" customFormat="1" ht="53.25" customHeight="1" hidden="1">
      <c r="A77" s="433">
        <v>41035500</v>
      </c>
      <c r="B77" s="434" t="s">
        <v>318</v>
      </c>
      <c r="C77" s="436">
        <v>0</v>
      </c>
      <c r="D77" s="436"/>
      <c r="E77" s="112">
        <v>0</v>
      </c>
      <c r="F77" s="112"/>
      <c r="G77" s="112">
        <v>0</v>
      </c>
      <c r="H77" s="438">
        <f t="shared" si="4"/>
        <v>0</v>
      </c>
      <c r="I77" s="438">
        <f t="shared" si="5"/>
        <v>0</v>
      </c>
      <c r="J77" s="438">
        <f t="shared" si="6"/>
      </c>
      <c r="K77" s="337">
        <f t="shared" si="7"/>
        <v>0</v>
      </c>
    </row>
    <row r="78" spans="1:11" s="51" customFormat="1" ht="39.75" customHeight="1" thickBot="1">
      <c r="A78" s="424">
        <v>41040000</v>
      </c>
      <c r="B78" s="405" t="s">
        <v>181</v>
      </c>
      <c r="C78" s="437">
        <f>C79+C80</f>
        <v>0</v>
      </c>
      <c r="D78" s="437">
        <f>D79+D80</f>
        <v>2220</v>
      </c>
      <c r="E78" s="437">
        <f>E79+E80</f>
        <v>2220</v>
      </c>
      <c r="F78" s="437">
        <f>F79+F80</f>
        <v>1332</v>
      </c>
      <c r="G78" s="437">
        <f>G79+G80</f>
        <v>888</v>
      </c>
      <c r="H78" s="217">
        <f t="shared" si="4"/>
        <v>-444</v>
      </c>
      <c r="I78" s="217">
        <f t="shared" si="5"/>
        <v>40</v>
      </c>
      <c r="J78" s="217">
        <f t="shared" si="6"/>
        <v>66.66666666666666</v>
      </c>
      <c r="K78" s="373">
        <f t="shared" si="7"/>
        <v>888</v>
      </c>
    </row>
    <row r="79" spans="1:11" s="51" customFormat="1" ht="81" hidden="1">
      <c r="A79" s="433">
        <v>41040200</v>
      </c>
      <c r="B79" s="435" t="s">
        <v>182</v>
      </c>
      <c r="C79" s="436">
        <v>0</v>
      </c>
      <c r="D79" s="436"/>
      <c r="E79" s="112">
        <v>0</v>
      </c>
      <c r="F79" s="112"/>
      <c r="G79" s="112">
        <v>0</v>
      </c>
      <c r="H79" s="362">
        <f t="shared" si="4"/>
        <v>0</v>
      </c>
      <c r="I79" s="362">
        <f t="shared" si="5"/>
        <v>0</v>
      </c>
      <c r="J79" s="363">
        <f t="shared" si="6"/>
      </c>
      <c r="K79" s="336">
        <f t="shared" si="7"/>
        <v>0</v>
      </c>
    </row>
    <row r="80" spans="1:11" s="51" customFormat="1" ht="113.25" thickBot="1">
      <c r="A80" s="439">
        <v>41040500</v>
      </c>
      <c r="B80" s="411" t="s">
        <v>386</v>
      </c>
      <c r="C80" s="145"/>
      <c r="D80" s="145">
        <v>2220</v>
      </c>
      <c r="E80" s="114">
        <v>2220</v>
      </c>
      <c r="F80" s="114">
        <v>1332</v>
      </c>
      <c r="G80" s="114">
        <v>888</v>
      </c>
      <c r="H80" s="372">
        <f t="shared" si="4"/>
        <v>-444</v>
      </c>
      <c r="I80" s="372">
        <f t="shared" si="5"/>
        <v>40</v>
      </c>
      <c r="J80" s="372">
        <f t="shared" si="6"/>
        <v>66.66666666666666</v>
      </c>
      <c r="K80" s="337">
        <f t="shared" si="7"/>
        <v>888</v>
      </c>
    </row>
    <row r="81" spans="1:11" s="51" customFormat="1" ht="39" customHeight="1" thickBot="1">
      <c r="A81" s="424">
        <v>41050000</v>
      </c>
      <c r="B81" s="405" t="s">
        <v>165</v>
      </c>
      <c r="C81" s="437">
        <f>SUM(C82:C94)</f>
        <v>234.736</v>
      </c>
      <c r="D81" s="437">
        <f>SUM(D82:D94)</f>
        <v>1598.86</v>
      </c>
      <c r="E81" s="437">
        <f>SUM(E82:E94)</f>
        <v>1598.86</v>
      </c>
      <c r="F81" s="437">
        <f>SUM(F82:F94)</f>
        <v>348.4</v>
      </c>
      <c r="G81" s="437">
        <f>SUM(G82:G94)</f>
        <v>222.79999999999998</v>
      </c>
      <c r="H81" s="217">
        <f t="shared" si="4"/>
        <v>-125.6</v>
      </c>
      <c r="I81" s="217">
        <f t="shared" si="5"/>
        <v>13.934928636653614</v>
      </c>
      <c r="J81" s="217">
        <f t="shared" si="6"/>
        <v>63.94948335246843</v>
      </c>
      <c r="K81" s="373">
        <f t="shared" si="7"/>
        <v>-11.936000000000007</v>
      </c>
    </row>
    <row r="82" spans="1:11" s="51" customFormat="1" ht="25.5" customHeight="1" hidden="1">
      <c r="A82" s="211"/>
      <c r="B82" s="440"/>
      <c r="C82" s="212"/>
      <c r="D82" s="212"/>
      <c r="E82" s="213"/>
      <c r="F82" s="213"/>
      <c r="G82" s="213"/>
      <c r="H82" s="180">
        <f t="shared" si="4"/>
        <v>0</v>
      </c>
      <c r="I82" s="180">
        <f t="shared" si="5"/>
        <v>0</v>
      </c>
      <c r="J82" s="181">
        <f t="shared" si="6"/>
      </c>
      <c r="K82" s="336">
        <f t="shared" si="7"/>
        <v>0</v>
      </c>
    </row>
    <row r="83" spans="1:11" s="51" customFormat="1" ht="21.75" customHeight="1" hidden="1">
      <c r="A83" s="98"/>
      <c r="B83" s="89"/>
      <c r="C83" s="104"/>
      <c r="D83" s="104"/>
      <c r="E83" s="105"/>
      <c r="F83" s="105"/>
      <c r="G83" s="105"/>
      <c r="H83" s="180">
        <f t="shared" si="4"/>
        <v>0</v>
      </c>
      <c r="I83" s="180">
        <f t="shared" si="5"/>
        <v>0</v>
      </c>
      <c r="J83" s="181">
        <f t="shared" si="6"/>
      </c>
      <c r="K83" s="247">
        <f t="shared" si="7"/>
        <v>0</v>
      </c>
    </row>
    <row r="84" spans="1:11" s="51" customFormat="1" ht="29.25" customHeight="1" hidden="1">
      <c r="A84" s="98"/>
      <c r="B84" s="89"/>
      <c r="C84" s="104"/>
      <c r="D84" s="104"/>
      <c r="E84" s="105"/>
      <c r="F84" s="105"/>
      <c r="G84" s="105"/>
      <c r="H84" s="180">
        <f t="shared" si="4"/>
        <v>0</v>
      </c>
      <c r="I84" s="180">
        <f t="shared" si="5"/>
        <v>0</v>
      </c>
      <c r="J84" s="181">
        <f t="shared" si="6"/>
      </c>
      <c r="K84" s="247">
        <f t="shared" si="7"/>
        <v>0</v>
      </c>
    </row>
    <row r="85" spans="1:11" s="51" customFormat="1" ht="18" customHeight="1" hidden="1">
      <c r="A85" s="98"/>
      <c r="B85" s="101"/>
      <c r="C85" s="110"/>
      <c r="D85" s="110"/>
      <c r="E85" s="105"/>
      <c r="F85" s="105"/>
      <c r="G85" s="105"/>
      <c r="H85" s="180">
        <f t="shared" si="4"/>
        <v>0</v>
      </c>
      <c r="I85" s="180">
        <f t="shared" si="5"/>
        <v>0</v>
      </c>
      <c r="J85" s="181">
        <f t="shared" si="6"/>
      </c>
      <c r="K85" s="247">
        <f t="shared" si="7"/>
        <v>0</v>
      </c>
    </row>
    <row r="86" spans="1:11" s="51" customFormat="1" ht="27.75" customHeight="1" hidden="1">
      <c r="A86" s="91"/>
      <c r="B86" s="89"/>
      <c r="C86" s="110"/>
      <c r="D86" s="110"/>
      <c r="E86" s="105"/>
      <c r="F86" s="105"/>
      <c r="G86" s="105"/>
      <c r="H86" s="180">
        <f t="shared" si="4"/>
        <v>0</v>
      </c>
      <c r="I86" s="180">
        <f t="shared" si="5"/>
        <v>0</v>
      </c>
      <c r="J86" s="181">
        <f t="shared" si="6"/>
      </c>
      <c r="K86" s="247">
        <f t="shared" si="7"/>
        <v>0</v>
      </c>
    </row>
    <row r="87" spans="1:11" s="51" customFormat="1" ht="35.25" customHeight="1" hidden="1">
      <c r="A87" s="98"/>
      <c r="B87" s="89"/>
      <c r="C87" s="107"/>
      <c r="D87" s="107"/>
      <c r="E87" s="105"/>
      <c r="F87" s="105"/>
      <c r="G87" s="105"/>
      <c r="H87" s="180">
        <f t="shared" si="4"/>
        <v>0</v>
      </c>
      <c r="I87" s="180">
        <f t="shared" si="5"/>
        <v>0</v>
      </c>
      <c r="J87" s="181">
        <f t="shared" si="6"/>
      </c>
      <c r="K87" s="247">
        <f t="shared" si="7"/>
        <v>0</v>
      </c>
    </row>
    <row r="88" spans="1:11" s="51" customFormat="1" ht="37.5" customHeight="1">
      <c r="A88" s="98">
        <v>41051000</v>
      </c>
      <c r="B88" s="89" t="s">
        <v>204</v>
      </c>
      <c r="C88" s="107">
        <v>0</v>
      </c>
      <c r="D88" s="107">
        <v>1231.12</v>
      </c>
      <c r="E88" s="105">
        <v>1231.12</v>
      </c>
      <c r="F88" s="105">
        <v>284.4</v>
      </c>
      <c r="G88" s="105">
        <v>189.6</v>
      </c>
      <c r="H88" s="367">
        <f t="shared" si="4"/>
        <v>-94.79999999999998</v>
      </c>
      <c r="I88" s="367">
        <f t="shared" si="5"/>
        <v>15.400610825914615</v>
      </c>
      <c r="J88" s="368">
        <f t="shared" si="6"/>
        <v>66.66666666666667</v>
      </c>
      <c r="K88" s="247">
        <f t="shared" si="7"/>
        <v>189.6</v>
      </c>
    </row>
    <row r="89" spans="1:13" s="51" customFormat="1" ht="60" customHeight="1">
      <c r="A89" s="98">
        <v>41051200</v>
      </c>
      <c r="B89" s="89" t="s">
        <v>166</v>
      </c>
      <c r="C89" s="107">
        <v>52.836</v>
      </c>
      <c r="D89" s="107">
        <v>328.94</v>
      </c>
      <c r="E89" s="105">
        <v>328.94</v>
      </c>
      <c r="F89" s="105">
        <v>55</v>
      </c>
      <c r="G89" s="105">
        <v>27.7</v>
      </c>
      <c r="H89" s="369">
        <f t="shared" si="4"/>
        <v>-27.3</v>
      </c>
      <c r="I89" s="369">
        <f t="shared" si="5"/>
        <v>8.420988630145315</v>
      </c>
      <c r="J89" s="369">
        <f t="shared" si="6"/>
        <v>50.36363636363637</v>
      </c>
      <c r="K89" s="247">
        <f t="shared" si="7"/>
        <v>-25.136</v>
      </c>
      <c r="M89" s="102"/>
    </row>
    <row r="90" spans="1:13" s="51" customFormat="1" ht="81.75" customHeight="1" thickBot="1">
      <c r="A90" s="98">
        <v>41051400</v>
      </c>
      <c r="B90" s="89" t="s">
        <v>179</v>
      </c>
      <c r="C90" s="107">
        <v>0</v>
      </c>
      <c r="D90" s="107"/>
      <c r="E90" s="105">
        <v>0</v>
      </c>
      <c r="F90" s="105"/>
      <c r="G90" s="105">
        <v>0</v>
      </c>
      <c r="H90" s="364">
        <f t="shared" si="4"/>
        <v>0</v>
      </c>
      <c r="I90" s="364">
        <f t="shared" si="5"/>
        <v>0</v>
      </c>
      <c r="J90" s="365">
        <f t="shared" si="6"/>
      </c>
      <c r="K90" s="247">
        <f t="shared" si="7"/>
        <v>0</v>
      </c>
      <c r="M90" s="102"/>
    </row>
    <row r="91" spans="1:13" s="51" customFormat="1" ht="61.5" customHeight="1" hidden="1">
      <c r="A91" s="98">
        <v>41051500</v>
      </c>
      <c r="B91" s="89" t="s">
        <v>178</v>
      </c>
      <c r="C91" s="107">
        <v>0</v>
      </c>
      <c r="D91" s="107"/>
      <c r="E91" s="105">
        <v>0</v>
      </c>
      <c r="F91" s="105"/>
      <c r="G91" s="105">
        <v>0</v>
      </c>
      <c r="H91" s="180">
        <f t="shared" si="4"/>
        <v>0</v>
      </c>
      <c r="I91" s="180">
        <f t="shared" si="5"/>
        <v>0</v>
      </c>
      <c r="J91" s="181">
        <f t="shared" si="6"/>
      </c>
      <c r="K91" s="247">
        <f t="shared" si="7"/>
        <v>0</v>
      </c>
      <c r="M91" s="102"/>
    </row>
    <row r="92" spans="1:13" s="51" customFormat="1" ht="11.25" customHeight="1" hidden="1">
      <c r="A92" s="91">
        <v>41053000</v>
      </c>
      <c r="B92" s="89" t="s">
        <v>183</v>
      </c>
      <c r="C92" s="107">
        <v>0</v>
      </c>
      <c r="D92" s="107"/>
      <c r="E92" s="105">
        <v>0</v>
      </c>
      <c r="F92" s="105"/>
      <c r="G92" s="105">
        <v>0</v>
      </c>
      <c r="H92" s="362">
        <f t="shared" si="4"/>
        <v>0</v>
      </c>
      <c r="I92" s="362">
        <f t="shared" si="5"/>
        <v>0</v>
      </c>
      <c r="J92" s="363">
        <f t="shared" si="6"/>
      </c>
      <c r="K92" s="247">
        <f t="shared" si="7"/>
        <v>0</v>
      </c>
      <c r="M92" s="102"/>
    </row>
    <row r="93" spans="1:11" s="51" customFormat="1" ht="25.5" customHeight="1">
      <c r="A93" s="98">
        <v>41053900</v>
      </c>
      <c r="B93" s="89" t="s">
        <v>155</v>
      </c>
      <c r="C93" s="107">
        <v>12.2</v>
      </c>
      <c r="D93" s="107">
        <v>38.8</v>
      </c>
      <c r="E93" s="105">
        <v>38.8</v>
      </c>
      <c r="F93" s="105">
        <v>9</v>
      </c>
      <c r="G93" s="105">
        <v>5.5</v>
      </c>
      <c r="H93" s="369">
        <f t="shared" si="4"/>
        <v>-3.5</v>
      </c>
      <c r="I93" s="369">
        <f t="shared" si="5"/>
        <v>14.175257731958766</v>
      </c>
      <c r="J93" s="369">
        <f t="shared" si="6"/>
        <v>61.111111111111114</v>
      </c>
      <c r="K93" s="247">
        <f t="shared" si="7"/>
        <v>-6.699999999999999</v>
      </c>
    </row>
    <row r="94" spans="1:11" s="51" customFormat="1" ht="61.5" customHeight="1" thickBot="1">
      <c r="A94" s="116">
        <v>41055000</v>
      </c>
      <c r="B94" s="97" t="s">
        <v>180</v>
      </c>
      <c r="C94" s="111">
        <v>169.7</v>
      </c>
      <c r="D94" s="111"/>
      <c r="E94" s="112">
        <v>0</v>
      </c>
      <c r="F94" s="112">
        <v>0</v>
      </c>
      <c r="G94" s="112">
        <v>0</v>
      </c>
      <c r="H94" s="364">
        <f t="shared" si="4"/>
        <v>0</v>
      </c>
      <c r="I94" s="364">
        <f t="shared" si="5"/>
        <v>0</v>
      </c>
      <c r="J94" s="365">
        <f t="shared" si="6"/>
      </c>
      <c r="K94" s="337">
        <f t="shared" si="7"/>
        <v>-169.7</v>
      </c>
    </row>
    <row r="95" spans="1:11" s="176" customFormat="1" ht="29.25" customHeight="1" thickBot="1">
      <c r="A95" s="172"/>
      <c r="B95" s="173" t="s">
        <v>11</v>
      </c>
      <c r="C95" s="174">
        <f>C65+C67+C68+C78+C81</f>
        <v>45769.179000000004</v>
      </c>
      <c r="D95" s="174">
        <f>D65+D67+D68+D78+D81</f>
        <v>216388.06</v>
      </c>
      <c r="E95" s="174">
        <f>E65+E67+E68+E78+E81</f>
        <v>216388.06</v>
      </c>
      <c r="F95" s="174">
        <f>F65+F67+F68+F78+F81</f>
        <v>48045.8</v>
      </c>
      <c r="G95" s="175">
        <f>G65+G67+G68+G78+G81</f>
        <v>44584.105</v>
      </c>
      <c r="H95" s="180">
        <f t="shared" si="4"/>
        <v>-3461.6949999999997</v>
      </c>
      <c r="I95" s="180">
        <f t="shared" si="5"/>
        <v>20.603773147187514</v>
      </c>
      <c r="J95" s="181">
        <f t="shared" si="6"/>
        <v>92.7950101777887</v>
      </c>
      <c r="K95" s="373">
        <f t="shared" si="7"/>
        <v>-1185.0740000000005</v>
      </c>
    </row>
    <row r="96" spans="1:11" s="252" customFormat="1" ht="27" customHeight="1" thickBot="1">
      <c r="A96" s="248"/>
      <c r="B96" s="249" t="s">
        <v>22</v>
      </c>
      <c r="C96" s="250"/>
      <c r="D96" s="250"/>
      <c r="E96" s="250" t="s">
        <v>16</v>
      </c>
      <c r="F96" s="250"/>
      <c r="G96" s="250"/>
      <c r="H96" s="180">
        <f t="shared" si="4"/>
        <v>0</v>
      </c>
      <c r="I96" s="251"/>
      <c r="J96" s="181">
        <f t="shared" si="6"/>
      </c>
      <c r="K96" s="441"/>
    </row>
    <row r="97" spans="1:11" s="166" customFormat="1" ht="20.25" customHeight="1" thickBot="1">
      <c r="A97" s="253" t="s">
        <v>144</v>
      </c>
      <c r="B97" s="254" t="s">
        <v>24</v>
      </c>
      <c r="C97" s="165">
        <f>C98+C99+C100+C101</f>
        <v>10163.400000000001</v>
      </c>
      <c r="D97" s="165">
        <f>D98+D99+D100+D101</f>
        <v>36797.2</v>
      </c>
      <c r="E97" s="165">
        <f>E98+E99+E100+E101</f>
        <v>36797.2</v>
      </c>
      <c r="F97" s="165">
        <f>F98+F99+F100+F101</f>
        <v>12636.4</v>
      </c>
      <c r="G97" s="165">
        <f>G98+G99+G100+G101</f>
        <v>8959.600000000002</v>
      </c>
      <c r="H97" s="217">
        <f t="shared" si="4"/>
        <v>-3676.7999999999975</v>
      </c>
      <c r="I97" s="180">
        <f t="shared" si="5"/>
        <v>24.34859174067593</v>
      </c>
      <c r="J97" s="181">
        <f t="shared" si="6"/>
        <v>70.90310531480488</v>
      </c>
      <c r="K97" s="443">
        <f>G97-C97</f>
        <v>-1203.7999999999993</v>
      </c>
    </row>
    <row r="98" spans="1:11" s="118" customFormat="1" ht="84.75" customHeight="1" thickBot="1">
      <c r="A98" s="451" t="s">
        <v>207</v>
      </c>
      <c r="B98" s="452" t="s">
        <v>208</v>
      </c>
      <c r="C98" s="453">
        <v>6902.1</v>
      </c>
      <c r="D98" s="454">
        <v>27015.1</v>
      </c>
      <c r="E98" s="455">
        <v>27015.1</v>
      </c>
      <c r="F98" s="455">
        <v>9342</v>
      </c>
      <c r="G98" s="456">
        <v>6535.6</v>
      </c>
      <c r="H98" s="383">
        <f t="shared" si="4"/>
        <v>-2806.3999999999996</v>
      </c>
      <c r="I98" s="333">
        <f t="shared" si="5"/>
        <v>24.192396104400874</v>
      </c>
      <c r="J98" s="369">
        <f t="shared" si="6"/>
        <v>69.95932348533505</v>
      </c>
      <c r="K98" s="442">
        <f aca="true" t="shared" si="8" ref="K98:K163">G98-C98</f>
        <v>-366.5</v>
      </c>
    </row>
    <row r="99" spans="1:11" s="118" customFormat="1" ht="46.5" customHeight="1" thickBot="1">
      <c r="A99" s="444" t="s">
        <v>209</v>
      </c>
      <c r="B99" s="445" t="s">
        <v>210</v>
      </c>
      <c r="C99" s="446">
        <v>1863.9</v>
      </c>
      <c r="D99" s="447">
        <v>9327.1</v>
      </c>
      <c r="E99" s="447">
        <v>9327.1</v>
      </c>
      <c r="F99" s="447">
        <v>3093.6</v>
      </c>
      <c r="G99" s="448">
        <v>2343.8</v>
      </c>
      <c r="H99" s="369">
        <f t="shared" si="4"/>
        <v>-749.7999999999997</v>
      </c>
      <c r="I99" s="333">
        <f t="shared" si="5"/>
        <v>25.12892538945653</v>
      </c>
      <c r="J99" s="369">
        <f t="shared" si="6"/>
        <v>75.76286527023534</v>
      </c>
      <c r="K99" s="345">
        <f t="shared" si="8"/>
        <v>479.9000000000001</v>
      </c>
    </row>
    <row r="100" spans="1:11" s="118" customFormat="1" ht="21.75" customHeight="1" thickBot="1">
      <c r="A100" s="444" t="s">
        <v>211</v>
      </c>
      <c r="B100" s="445" t="s">
        <v>212</v>
      </c>
      <c r="C100" s="446">
        <v>73.7</v>
      </c>
      <c r="D100" s="446">
        <v>455</v>
      </c>
      <c r="E100" s="448">
        <v>455</v>
      </c>
      <c r="F100" s="448">
        <v>200.8</v>
      </c>
      <c r="G100" s="448">
        <v>80.2</v>
      </c>
      <c r="H100" s="369">
        <f t="shared" si="4"/>
        <v>-120.60000000000001</v>
      </c>
      <c r="I100" s="333">
        <f t="shared" si="5"/>
        <v>17.626373626373628</v>
      </c>
      <c r="J100" s="369">
        <f t="shared" si="6"/>
        <v>39.9402390438247</v>
      </c>
      <c r="K100" s="345">
        <f t="shared" si="8"/>
        <v>6.5</v>
      </c>
    </row>
    <row r="101" spans="1:11" s="118" customFormat="1" ht="57" customHeight="1" thickBot="1">
      <c r="A101" s="449" t="s">
        <v>213</v>
      </c>
      <c r="B101" s="361" t="s">
        <v>214</v>
      </c>
      <c r="C101" s="353">
        <v>1323.7</v>
      </c>
      <c r="D101" s="353"/>
      <c r="E101" s="457"/>
      <c r="F101" s="457"/>
      <c r="G101" s="457"/>
      <c r="H101" s="372">
        <f t="shared" si="4"/>
        <v>0</v>
      </c>
      <c r="I101" s="333">
        <f t="shared" si="5"/>
        <v>0</v>
      </c>
      <c r="J101" s="369">
        <f t="shared" si="6"/>
      </c>
      <c r="K101" s="463">
        <f t="shared" si="8"/>
        <v>-1323.7</v>
      </c>
    </row>
    <row r="102" spans="1:11" s="166" customFormat="1" ht="20.25" customHeight="1" thickBot="1">
      <c r="A102" s="450" t="s">
        <v>145</v>
      </c>
      <c r="B102" s="255" t="s">
        <v>25</v>
      </c>
      <c r="C102" s="207">
        <f>C103+C104+C105+C106+C107+C108+C109+C110+C111+C112+C113+C115+C116+C117+C118</f>
        <v>23767.5</v>
      </c>
      <c r="D102" s="207">
        <f>D103+D104+D105+D106+D107+D108+D109+D110+D111+D112+D113+D115+D116+D117+D118</f>
        <v>113641</v>
      </c>
      <c r="E102" s="207">
        <f>E103+E104+E105+E106+E107+E108+E109+E110+E111+E112+E113+E115+E116+E117+E118</f>
        <v>116708.8</v>
      </c>
      <c r="F102" s="207">
        <f>F103+F104+F105+F106+F107+F108+F109+F110+F111+F112+F113+F115+F116+F117+F118</f>
        <v>36594.8</v>
      </c>
      <c r="G102" s="207">
        <f>G103+G104+G105+G106+G107+G108+G109+G110+G111+G112+G113+G115+G116+G117+G118</f>
        <v>24580.200000000004</v>
      </c>
      <c r="H102" s="217">
        <f t="shared" si="4"/>
        <v>-12014.599999999999</v>
      </c>
      <c r="I102" s="180">
        <f t="shared" si="5"/>
        <v>21.061136778032168</v>
      </c>
      <c r="J102" s="366">
        <f t="shared" si="6"/>
        <v>67.16855946746533</v>
      </c>
      <c r="K102" s="259">
        <f t="shared" si="8"/>
        <v>812.7000000000044</v>
      </c>
    </row>
    <row r="103" spans="1:11" s="346" customFormat="1" ht="20.25" customHeight="1" thickBot="1">
      <c r="A103" s="458" t="s">
        <v>215</v>
      </c>
      <c r="B103" s="461" t="s">
        <v>216</v>
      </c>
      <c r="C103" s="352">
        <v>1890.3</v>
      </c>
      <c r="D103" s="352">
        <v>9308.2</v>
      </c>
      <c r="E103" s="462">
        <v>10024.1</v>
      </c>
      <c r="F103" s="462">
        <v>3508.7</v>
      </c>
      <c r="G103" s="462">
        <v>1827.3</v>
      </c>
      <c r="H103" s="383">
        <f t="shared" si="4"/>
        <v>-1681.3999999999999</v>
      </c>
      <c r="I103" s="333">
        <f t="shared" si="5"/>
        <v>18.22906794624954</v>
      </c>
      <c r="J103" s="369">
        <f t="shared" si="6"/>
        <v>52.07911762191125</v>
      </c>
      <c r="K103" s="442">
        <f t="shared" si="8"/>
        <v>-63</v>
      </c>
    </row>
    <row r="104" spans="1:11" s="346" customFormat="1" ht="39" customHeight="1" thickBot="1">
      <c r="A104" s="458" t="s">
        <v>235</v>
      </c>
      <c r="B104" s="459" t="s">
        <v>236</v>
      </c>
      <c r="C104" s="446">
        <v>7086.9</v>
      </c>
      <c r="D104" s="446">
        <v>33091.4</v>
      </c>
      <c r="E104" s="448">
        <v>35145.4</v>
      </c>
      <c r="F104" s="448">
        <v>15410.8</v>
      </c>
      <c r="G104" s="448">
        <v>7318.3</v>
      </c>
      <c r="H104" s="369">
        <f t="shared" si="4"/>
        <v>-8092.499999999999</v>
      </c>
      <c r="I104" s="333">
        <f t="shared" si="5"/>
        <v>20.822924194915977</v>
      </c>
      <c r="J104" s="369">
        <f t="shared" si="6"/>
        <v>47.48812521089107</v>
      </c>
      <c r="K104" s="345">
        <f t="shared" si="8"/>
        <v>231.40000000000055</v>
      </c>
    </row>
    <row r="105" spans="1:11" s="346" customFormat="1" ht="37.5" customHeight="1" thickBot="1">
      <c r="A105" s="458" t="s">
        <v>237</v>
      </c>
      <c r="B105" s="459" t="s">
        <v>236</v>
      </c>
      <c r="C105" s="446">
        <v>11803.8</v>
      </c>
      <c r="D105" s="446">
        <v>57523.1</v>
      </c>
      <c r="E105" s="448">
        <v>57523.1</v>
      </c>
      <c r="F105" s="448">
        <v>13287.9</v>
      </c>
      <c r="G105" s="448">
        <v>12431.3</v>
      </c>
      <c r="H105" s="369">
        <f t="shared" si="4"/>
        <v>-856.6000000000004</v>
      </c>
      <c r="I105" s="333">
        <f t="shared" si="5"/>
        <v>21.610970201536425</v>
      </c>
      <c r="J105" s="369">
        <f t="shared" si="6"/>
        <v>93.55353366596678</v>
      </c>
      <c r="K105" s="345">
        <f t="shared" si="8"/>
        <v>627.5</v>
      </c>
    </row>
    <row r="106" spans="1:11" s="346" customFormat="1" ht="38.25" customHeight="1" thickBot="1">
      <c r="A106" s="458" t="s">
        <v>238</v>
      </c>
      <c r="B106" s="459" t="s">
        <v>236</v>
      </c>
      <c r="C106" s="446">
        <v>219.7</v>
      </c>
      <c r="D106" s="446"/>
      <c r="E106" s="448"/>
      <c r="F106" s="448"/>
      <c r="G106" s="448"/>
      <c r="H106" s="369">
        <f t="shared" si="4"/>
        <v>0</v>
      </c>
      <c r="I106" s="333">
        <f t="shared" si="5"/>
        <v>0</v>
      </c>
      <c r="J106" s="369">
        <f t="shared" si="6"/>
      </c>
      <c r="K106" s="345">
        <f t="shared" si="8"/>
        <v>-219.7</v>
      </c>
    </row>
    <row r="107" spans="1:11" s="346" customFormat="1" ht="40.5" customHeight="1" thickBot="1">
      <c r="A107" s="458" t="s">
        <v>217</v>
      </c>
      <c r="B107" s="459" t="s">
        <v>218</v>
      </c>
      <c r="C107" s="446">
        <v>971.3</v>
      </c>
      <c r="D107" s="446">
        <v>4612.7</v>
      </c>
      <c r="E107" s="448">
        <v>4701.2</v>
      </c>
      <c r="F107" s="448">
        <v>1396.1</v>
      </c>
      <c r="G107" s="448">
        <v>1006.5</v>
      </c>
      <c r="H107" s="369">
        <f t="shared" si="4"/>
        <v>-389.5999999999999</v>
      </c>
      <c r="I107" s="333">
        <f t="shared" si="5"/>
        <v>21.409427380243343</v>
      </c>
      <c r="J107" s="369">
        <f t="shared" si="6"/>
        <v>72.09368956378484</v>
      </c>
      <c r="K107" s="345">
        <f t="shared" si="8"/>
        <v>35.200000000000045</v>
      </c>
    </row>
    <row r="108" spans="1:11" s="346" customFormat="1" ht="18.75" customHeight="1" thickBot="1">
      <c r="A108" s="458" t="s">
        <v>219</v>
      </c>
      <c r="B108" s="459" t="s">
        <v>319</v>
      </c>
      <c r="C108" s="446">
        <v>750.8</v>
      </c>
      <c r="D108" s="446">
        <v>2496.2</v>
      </c>
      <c r="E108" s="448">
        <v>2496.2</v>
      </c>
      <c r="F108" s="448">
        <v>869.8</v>
      </c>
      <c r="G108" s="448">
        <v>735.6</v>
      </c>
      <c r="H108" s="369">
        <f t="shared" si="4"/>
        <v>-134.19999999999993</v>
      </c>
      <c r="I108" s="333">
        <f t="shared" si="5"/>
        <v>29.468792564698344</v>
      </c>
      <c r="J108" s="369">
        <f t="shared" si="6"/>
        <v>84.571165785238</v>
      </c>
      <c r="K108" s="345">
        <f t="shared" si="8"/>
        <v>-15.199999999999932</v>
      </c>
    </row>
    <row r="109" spans="1:11" s="346" customFormat="1" ht="24" customHeight="1" thickBot="1">
      <c r="A109" s="458" t="s">
        <v>239</v>
      </c>
      <c r="B109" s="459" t="s">
        <v>240</v>
      </c>
      <c r="C109" s="446">
        <v>914.7</v>
      </c>
      <c r="D109" s="446">
        <v>3974.2</v>
      </c>
      <c r="E109" s="448">
        <v>4002.2</v>
      </c>
      <c r="F109" s="448">
        <v>1261.7</v>
      </c>
      <c r="G109" s="448">
        <v>775.2</v>
      </c>
      <c r="H109" s="369">
        <f t="shared" si="4"/>
        <v>-486.5</v>
      </c>
      <c r="I109" s="333">
        <f t="shared" si="5"/>
        <v>19.369346859227427</v>
      </c>
      <c r="J109" s="369">
        <f t="shared" si="6"/>
        <v>61.44091305381628</v>
      </c>
      <c r="K109" s="345">
        <f t="shared" si="8"/>
        <v>-139.5</v>
      </c>
    </row>
    <row r="110" spans="1:11" s="346" customFormat="1" ht="20.25" customHeight="1" thickBot="1">
      <c r="A110" s="458" t="s">
        <v>241</v>
      </c>
      <c r="B110" s="459" t="s">
        <v>242</v>
      </c>
      <c r="C110" s="446">
        <v>5.4</v>
      </c>
      <c r="D110" s="446">
        <v>7.2</v>
      </c>
      <c r="E110" s="448">
        <v>7.2</v>
      </c>
      <c r="F110" s="448">
        <v>1.8</v>
      </c>
      <c r="G110" s="448"/>
      <c r="H110" s="369">
        <f t="shared" si="4"/>
        <v>-1.8</v>
      </c>
      <c r="I110" s="333">
        <f t="shared" si="5"/>
        <v>0</v>
      </c>
      <c r="J110" s="369">
        <f t="shared" si="6"/>
        <v>0</v>
      </c>
      <c r="K110" s="345">
        <f t="shared" si="8"/>
        <v>-5.4</v>
      </c>
    </row>
    <row r="111" spans="1:11" s="346" customFormat="1" ht="38.25" customHeight="1" thickBot="1">
      <c r="A111" s="460" t="s">
        <v>243</v>
      </c>
      <c r="B111" s="459" t="s">
        <v>244</v>
      </c>
      <c r="C111" s="446">
        <v>4.8</v>
      </c>
      <c r="D111" s="446">
        <v>199.2</v>
      </c>
      <c r="E111" s="448">
        <v>199.1</v>
      </c>
      <c r="F111" s="448">
        <v>85.6</v>
      </c>
      <c r="G111" s="448">
        <v>39.9</v>
      </c>
      <c r="H111" s="369">
        <f t="shared" si="4"/>
        <v>-45.699999999999996</v>
      </c>
      <c r="I111" s="333">
        <f t="shared" si="5"/>
        <v>20.040180813661475</v>
      </c>
      <c r="J111" s="369">
        <f t="shared" si="6"/>
        <v>46.61214953271028</v>
      </c>
      <c r="K111" s="345">
        <f t="shared" si="8"/>
        <v>35.1</v>
      </c>
    </row>
    <row r="112" spans="1:11" s="346" customFormat="1" ht="39" customHeight="1" thickBot="1">
      <c r="A112" s="460" t="s">
        <v>245</v>
      </c>
      <c r="B112" s="459" t="s">
        <v>246</v>
      </c>
      <c r="C112" s="446"/>
      <c r="D112" s="446">
        <v>1231.1</v>
      </c>
      <c r="E112" s="448">
        <v>1231.1</v>
      </c>
      <c r="F112" s="448">
        <v>284.4</v>
      </c>
      <c r="G112" s="448">
        <v>181.9</v>
      </c>
      <c r="H112" s="369">
        <f t="shared" si="4"/>
        <v>-102.49999999999997</v>
      </c>
      <c r="I112" s="333">
        <f t="shared" si="5"/>
        <v>14.775404110145399</v>
      </c>
      <c r="J112" s="369">
        <f t="shared" si="6"/>
        <v>63.959212376933905</v>
      </c>
      <c r="K112" s="345">
        <f t="shared" si="8"/>
        <v>181.9</v>
      </c>
    </row>
    <row r="113" spans="1:11" s="346" customFormat="1" ht="38.25" customHeight="1" thickBot="1">
      <c r="A113" s="460" t="s">
        <v>221</v>
      </c>
      <c r="B113" s="459" t="s">
        <v>222</v>
      </c>
      <c r="C113" s="446">
        <v>50.5</v>
      </c>
      <c r="D113" s="446">
        <v>951.9</v>
      </c>
      <c r="E113" s="448">
        <v>1036.9</v>
      </c>
      <c r="F113" s="448">
        <v>343.5</v>
      </c>
      <c r="G113" s="448">
        <v>241.5</v>
      </c>
      <c r="H113" s="369">
        <f t="shared" si="4"/>
        <v>-102</v>
      </c>
      <c r="I113" s="333">
        <f t="shared" si="5"/>
        <v>23.2905776834796</v>
      </c>
      <c r="J113" s="369">
        <f t="shared" si="6"/>
        <v>70.3056768558952</v>
      </c>
      <c r="K113" s="345">
        <f t="shared" si="8"/>
        <v>191</v>
      </c>
    </row>
    <row r="114" spans="1:11" s="346" customFormat="1" ht="38.25" customHeight="1" hidden="1" thickBot="1">
      <c r="A114" s="460"/>
      <c r="B114" s="459"/>
      <c r="C114" s="446"/>
      <c r="D114" s="446"/>
      <c r="E114" s="448"/>
      <c r="F114" s="448"/>
      <c r="G114" s="448"/>
      <c r="H114" s="366">
        <f t="shared" si="4"/>
        <v>0</v>
      </c>
      <c r="I114" s="333">
        <f t="shared" si="5"/>
        <v>0</v>
      </c>
      <c r="J114" s="369">
        <f t="shared" si="6"/>
      </c>
      <c r="K114" s="345">
        <f t="shared" si="8"/>
        <v>0</v>
      </c>
    </row>
    <row r="115" spans="1:11" s="346" customFormat="1" ht="75" customHeight="1" hidden="1" thickBot="1">
      <c r="A115" s="460" t="s">
        <v>247</v>
      </c>
      <c r="B115" s="459" t="s">
        <v>248</v>
      </c>
      <c r="C115" s="446"/>
      <c r="D115" s="446"/>
      <c r="E115" s="448"/>
      <c r="F115" s="448"/>
      <c r="G115" s="448"/>
      <c r="H115" s="366">
        <f t="shared" si="4"/>
        <v>0</v>
      </c>
      <c r="I115" s="333">
        <f t="shared" si="5"/>
        <v>0</v>
      </c>
      <c r="J115" s="369">
        <f t="shared" si="6"/>
      </c>
      <c r="K115" s="345">
        <f t="shared" si="8"/>
        <v>0</v>
      </c>
    </row>
    <row r="116" spans="1:11" s="348" customFormat="1" ht="75.75" customHeight="1" hidden="1" thickBot="1">
      <c r="A116" s="460" t="s">
        <v>249</v>
      </c>
      <c r="B116" s="459" t="s">
        <v>250</v>
      </c>
      <c r="C116" s="446"/>
      <c r="D116" s="446"/>
      <c r="E116" s="448"/>
      <c r="F116" s="448"/>
      <c r="G116" s="448"/>
      <c r="H116" s="366">
        <f t="shared" si="4"/>
        <v>0</v>
      </c>
      <c r="I116" s="333">
        <f t="shared" si="5"/>
        <v>0</v>
      </c>
      <c r="J116" s="369">
        <f t="shared" si="6"/>
      </c>
      <c r="K116" s="345">
        <f t="shared" si="8"/>
        <v>0</v>
      </c>
    </row>
    <row r="117" spans="1:11" s="348" customFormat="1" ht="63" customHeight="1" thickBot="1">
      <c r="A117" s="460" t="s">
        <v>251</v>
      </c>
      <c r="B117" s="459" t="s">
        <v>252</v>
      </c>
      <c r="C117" s="446"/>
      <c r="D117" s="446">
        <v>245.8</v>
      </c>
      <c r="E117" s="448">
        <v>245.8</v>
      </c>
      <c r="F117" s="448">
        <v>48</v>
      </c>
      <c r="G117" s="448">
        <v>22.7</v>
      </c>
      <c r="H117" s="369">
        <f t="shared" si="4"/>
        <v>-25.3</v>
      </c>
      <c r="I117" s="333">
        <f t="shared" si="5"/>
        <v>9.235150528885272</v>
      </c>
      <c r="J117" s="369">
        <f t="shared" si="6"/>
        <v>47.291666666666664</v>
      </c>
      <c r="K117" s="345">
        <f t="shared" si="8"/>
        <v>22.7</v>
      </c>
    </row>
    <row r="118" spans="1:11" s="348" customFormat="1" ht="77.25" customHeight="1" thickBot="1">
      <c r="A118" s="464" t="s">
        <v>223</v>
      </c>
      <c r="B118" s="465" t="s">
        <v>224</v>
      </c>
      <c r="C118" s="353">
        <v>69.3</v>
      </c>
      <c r="D118" s="353"/>
      <c r="E118" s="457">
        <v>96.5</v>
      </c>
      <c r="F118" s="457">
        <v>96.5</v>
      </c>
      <c r="G118" s="457"/>
      <c r="H118" s="372">
        <f t="shared" si="4"/>
        <v>-96.5</v>
      </c>
      <c r="I118" s="333">
        <f t="shared" si="5"/>
        <v>0</v>
      </c>
      <c r="J118" s="369">
        <f t="shared" si="6"/>
        <v>0</v>
      </c>
      <c r="K118" s="463">
        <f t="shared" si="8"/>
        <v>-69.3</v>
      </c>
    </row>
    <row r="119" spans="1:11" s="170" customFormat="1" ht="22.5" customHeight="1" thickBot="1">
      <c r="A119" s="257" t="s">
        <v>173</v>
      </c>
      <c r="B119" s="258" t="s">
        <v>253</v>
      </c>
      <c r="C119" s="207">
        <f>C120+C121+C122</f>
        <v>720.6</v>
      </c>
      <c r="D119" s="207">
        <f>D120+D121+D122</f>
        <v>6600</v>
      </c>
      <c r="E119" s="207">
        <f>E120+E121+E122</f>
        <v>7200</v>
      </c>
      <c r="F119" s="207">
        <f>F120+F121+F122</f>
        <v>4719.6</v>
      </c>
      <c r="G119" s="207">
        <f>G120+G121+G122</f>
        <v>706.4000000000001</v>
      </c>
      <c r="H119" s="217">
        <f t="shared" si="4"/>
        <v>-4013.2000000000003</v>
      </c>
      <c r="I119" s="180">
        <f t="shared" si="5"/>
        <v>9.811111111111112</v>
      </c>
      <c r="J119" s="366">
        <f t="shared" si="6"/>
        <v>14.967370116111537</v>
      </c>
      <c r="K119" s="259">
        <f t="shared" si="8"/>
        <v>-14.199999999999932</v>
      </c>
    </row>
    <row r="120" spans="1:11" s="348" customFormat="1" ht="21" customHeight="1" thickBot="1">
      <c r="A120" s="467" t="s">
        <v>225</v>
      </c>
      <c r="B120" s="468" t="s">
        <v>226</v>
      </c>
      <c r="C120" s="352">
        <v>485.8</v>
      </c>
      <c r="D120" s="352">
        <v>5200</v>
      </c>
      <c r="E120" s="462">
        <v>5200</v>
      </c>
      <c r="F120" s="462">
        <v>3260.6</v>
      </c>
      <c r="G120" s="462">
        <v>336.1</v>
      </c>
      <c r="H120" s="383">
        <f t="shared" si="4"/>
        <v>-2924.5</v>
      </c>
      <c r="I120" s="333">
        <f t="shared" si="5"/>
        <v>6.463461538461539</v>
      </c>
      <c r="J120" s="369">
        <f t="shared" si="6"/>
        <v>10.307918787953138</v>
      </c>
      <c r="K120" s="442">
        <f t="shared" si="8"/>
        <v>-149.7</v>
      </c>
    </row>
    <row r="121" spans="1:11" s="348" customFormat="1" ht="40.5" customHeight="1" thickBot="1">
      <c r="A121" s="466" t="s">
        <v>254</v>
      </c>
      <c r="B121" s="459" t="s">
        <v>255</v>
      </c>
      <c r="C121" s="446">
        <v>109.8</v>
      </c>
      <c r="D121" s="446">
        <v>1400</v>
      </c>
      <c r="E121" s="448">
        <v>2000</v>
      </c>
      <c r="F121" s="448">
        <v>1459</v>
      </c>
      <c r="G121" s="448">
        <v>370.3</v>
      </c>
      <c r="H121" s="369">
        <f t="shared" si="4"/>
        <v>-1088.7</v>
      </c>
      <c r="I121" s="333">
        <f t="shared" si="5"/>
        <v>18.515</v>
      </c>
      <c r="J121" s="369">
        <f t="shared" si="6"/>
        <v>25.380397532556547</v>
      </c>
      <c r="K121" s="345">
        <f t="shared" si="8"/>
        <v>260.5</v>
      </c>
    </row>
    <row r="122" spans="1:11" s="348" customFormat="1" ht="42" customHeight="1" thickBot="1">
      <c r="A122" s="469" t="s">
        <v>256</v>
      </c>
      <c r="B122" s="465" t="s">
        <v>227</v>
      </c>
      <c r="C122" s="353">
        <v>125</v>
      </c>
      <c r="D122" s="353"/>
      <c r="E122" s="457"/>
      <c r="F122" s="457"/>
      <c r="G122" s="457"/>
      <c r="H122" s="438">
        <f t="shared" si="4"/>
        <v>0</v>
      </c>
      <c r="I122" s="333">
        <f t="shared" si="5"/>
        <v>0</v>
      </c>
      <c r="J122" s="369">
        <f t="shared" si="6"/>
      </c>
      <c r="K122" s="463">
        <f t="shared" si="8"/>
        <v>-125</v>
      </c>
    </row>
    <row r="123" spans="1:11" s="166" customFormat="1" ht="28.5" customHeight="1" thickBot="1">
      <c r="A123" s="253" t="s">
        <v>146</v>
      </c>
      <c r="B123" s="260" t="s">
        <v>151</v>
      </c>
      <c r="C123" s="207">
        <f>C124+C125+C126+C127+C128+C129+C130+C131+C132+C133+C134+C135</f>
        <v>3186.1</v>
      </c>
      <c r="D123" s="207">
        <f>D124+D125+D126+D127+D128+D129+D130+D131+D132+D133+D134+D135</f>
        <v>13699.4</v>
      </c>
      <c r="E123" s="207">
        <f>E124+E125+E126+E127+E128+E129+E130+E131+E132+E133+E134+E135</f>
        <v>13699.4</v>
      </c>
      <c r="F123" s="207">
        <f>F124+F125+F126+F127+F128+F129+F130+F131+F132+F133+F134+F135</f>
        <v>4278.4</v>
      </c>
      <c r="G123" s="207">
        <f>G124+G125+G126+G127+G128+G129+G130+G131+G132+G133+G134+G135</f>
        <v>3106.8</v>
      </c>
      <c r="H123" s="217">
        <f t="shared" si="4"/>
        <v>-1171.5999999999995</v>
      </c>
      <c r="I123" s="333">
        <f t="shared" si="5"/>
        <v>22.67836547586026</v>
      </c>
      <c r="J123" s="369">
        <f t="shared" si="6"/>
        <v>72.61593118922963</v>
      </c>
      <c r="K123" s="259">
        <f t="shared" si="8"/>
        <v>-79.29999999999973</v>
      </c>
    </row>
    <row r="124" spans="1:11" s="348" customFormat="1" ht="38.25" customHeight="1" thickBot="1">
      <c r="A124" s="470" t="s">
        <v>257</v>
      </c>
      <c r="B124" s="461" t="s">
        <v>258</v>
      </c>
      <c r="C124" s="352"/>
      <c r="D124" s="352">
        <v>12</v>
      </c>
      <c r="E124" s="462">
        <v>12</v>
      </c>
      <c r="F124" s="462">
        <v>3</v>
      </c>
      <c r="G124" s="462"/>
      <c r="H124" s="383">
        <f t="shared" si="4"/>
        <v>-3</v>
      </c>
      <c r="I124" s="333">
        <f t="shared" si="5"/>
        <v>0</v>
      </c>
      <c r="J124" s="369">
        <f t="shared" si="6"/>
        <v>0</v>
      </c>
      <c r="K124" s="442">
        <f t="shared" si="8"/>
        <v>0</v>
      </c>
    </row>
    <row r="125" spans="1:11" s="348" customFormat="1" ht="41.25" customHeight="1" thickBot="1">
      <c r="A125" s="460" t="s">
        <v>259</v>
      </c>
      <c r="B125" s="459" t="s">
        <v>260</v>
      </c>
      <c r="C125" s="446">
        <v>18.3</v>
      </c>
      <c r="D125" s="446">
        <v>140</v>
      </c>
      <c r="E125" s="448">
        <v>140</v>
      </c>
      <c r="F125" s="448">
        <v>39</v>
      </c>
      <c r="G125" s="448"/>
      <c r="H125" s="369">
        <f t="shared" si="4"/>
        <v>-39</v>
      </c>
      <c r="I125" s="333">
        <f t="shared" si="5"/>
        <v>0</v>
      </c>
      <c r="J125" s="369">
        <f t="shared" si="6"/>
        <v>0</v>
      </c>
      <c r="K125" s="345">
        <f t="shared" si="8"/>
        <v>-18.3</v>
      </c>
    </row>
    <row r="126" spans="1:11" s="348" customFormat="1" ht="42.75" customHeight="1" thickBot="1">
      <c r="A126" s="460" t="s">
        <v>261</v>
      </c>
      <c r="B126" s="459" t="s">
        <v>262</v>
      </c>
      <c r="C126" s="446"/>
      <c r="D126" s="446">
        <v>14</v>
      </c>
      <c r="E126" s="448">
        <v>14</v>
      </c>
      <c r="F126" s="448">
        <v>5</v>
      </c>
      <c r="G126" s="448"/>
      <c r="H126" s="369">
        <f t="shared" si="4"/>
        <v>-5</v>
      </c>
      <c r="I126" s="333">
        <f t="shared" si="5"/>
        <v>0</v>
      </c>
      <c r="J126" s="369">
        <f t="shared" si="6"/>
        <v>0</v>
      </c>
      <c r="K126" s="345">
        <f t="shared" si="8"/>
        <v>0</v>
      </c>
    </row>
    <row r="127" spans="1:11" s="348" customFormat="1" ht="48" customHeight="1" thickBot="1">
      <c r="A127" s="460">
        <v>3050</v>
      </c>
      <c r="B127" s="459" t="s">
        <v>228</v>
      </c>
      <c r="C127" s="446">
        <v>24.7</v>
      </c>
      <c r="D127" s="446">
        <v>98.8</v>
      </c>
      <c r="E127" s="448">
        <v>98.8</v>
      </c>
      <c r="F127" s="448">
        <v>27</v>
      </c>
      <c r="G127" s="448">
        <v>18.5</v>
      </c>
      <c r="H127" s="369">
        <f t="shared" si="4"/>
        <v>-8.5</v>
      </c>
      <c r="I127" s="333">
        <f t="shared" si="5"/>
        <v>18.724696356275306</v>
      </c>
      <c r="J127" s="369">
        <f t="shared" si="6"/>
        <v>68.51851851851852</v>
      </c>
      <c r="K127" s="345">
        <f t="shared" si="8"/>
        <v>-6.199999999999999</v>
      </c>
    </row>
    <row r="128" spans="1:11" s="348" customFormat="1" ht="65.25" customHeight="1" thickBot="1">
      <c r="A128" s="460" t="s">
        <v>263</v>
      </c>
      <c r="B128" s="459" t="s">
        <v>264</v>
      </c>
      <c r="C128" s="446">
        <v>2625.5</v>
      </c>
      <c r="D128" s="446">
        <v>10416.4</v>
      </c>
      <c r="E128" s="448">
        <v>10416.4</v>
      </c>
      <c r="F128" s="448">
        <v>3168.1</v>
      </c>
      <c r="G128" s="448">
        <v>2646.3</v>
      </c>
      <c r="H128" s="369">
        <f t="shared" si="4"/>
        <v>-521.7999999999997</v>
      </c>
      <c r="I128" s="333">
        <f t="shared" si="5"/>
        <v>25.40513037133751</v>
      </c>
      <c r="J128" s="369">
        <f t="shared" si="6"/>
        <v>83.52956030428334</v>
      </c>
      <c r="K128" s="345">
        <f t="shared" si="8"/>
        <v>20.800000000000182</v>
      </c>
    </row>
    <row r="129" spans="1:11" s="348" customFormat="1" ht="37.5" customHeight="1" thickBot="1">
      <c r="A129" s="460" t="s">
        <v>265</v>
      </c>
      <c r="B129" s="459" t="s">
        <v>266</v>
      </c>
      <c r="C129" s="446"/>
      <c r="D129" s="446">
        <v>39</v>
      </c>
      <c r="E129" s="448">
        <v>39</v>
      </c>
      <c r="F129" s="448">
        <v>39</v>
      </c>
      <c r="G129" s="448"/>
      <c r="H129" s="369">
        <f t="shared" si="4"/>
        <v>-39</v>
      </c>
      <c r="I129" s="333">
        <f t="shared" si="5"/>
        <v>0</v>
      </c>
      <c r="J129" s="369">
        <f t="shared" si="6"/>
        <v>0</v>
      </c>
      <c r="K129" s="345">
        <f t="shared" si="8"/>
        <v>0</v>
      </c>
    </row>
    <row r="130" spans="1:11" s="348" customFormat="1" ht="21" customHeight="1" thickBot="1">
      <c r="A130" s="460" t="s">
        <v>267</v>
      </c>
      <c r="B130" s="459" t="s">
        <v>268</v>
      </c>
      <c r="C130" s="446"/>
      <c r="D130" s="446">
        <v>3</v>
      </c>
      <c r="E130" s="448">
        <v>3</v>
      </c>
      <c r="F130" s="448">
        <v>3</v>
      </c>
      <c r="G130" s="448"/>
      <c r="H130" s="369">
        <f t="shared" si="4"/>
        <v>-3</v>
      </c>
      <c r="I130" s="333">
        <f t="shared" si="5"/>
        <v>0</v>
      </c>
      <c r="J130" s="369">
        <f t="shared" si="6"/>
        <v>0</v>
      </c>
      <c r="K130" s="345">
        <f t="shared" si="8"/>
        <v>0</v>
      </c>
    </row>
    <row r="131" spans="1:11" s="348" customFormat="1" ht="60" customHeight="1" thickBot="1">
      <c r="A131" s="460" t="s">
        <v>391</v>
      </c>
      <c r="B131" s="459" t="s">
        <v>404</v>
      </c>
      <c r="C131" s="446">
        <v>8.4</v>
      </c>
      <c r="D131" s="446">
        <v>112</v>
      </c>
      <c r="E131" s="448">
        <v>112</v>
      </c>
      <c r="F131" s="448">
        <v>41</v>
      </c>
      <c r="G131" s="448">
        <v>12.4</v>
      </c>
      <c r="H131" s="369">
        <f t="shared" si="4"/>
        <v>-28.6</v>
      </c>
      <c r="I131" s="333">
        <f t="shared" si="5"/>
        <v>11.071428571428573</v>
      </c>
      <c r="J131" s="369">
        <f t="shared" si="6"/>
        <v>30.24390243902439</v>
      </c>
      <c r="K131" s="345">
        <f t="shared" si="8"/>
        <v>4</v>
      </c>
    </row>
    <row r="132" spans="1:11" s="348" customFormat="1" ht="80.25" customHeight="1" thickBot="1">
      <c r="A132" s="460" t="s">
        <v>229</v>
      </c>
      <c r="B132" s="459" t="s">
        <v>230</v>
      </c>
      <c r="C132" s="446"/>
      <c r="D132" s="446">
        <v>150</v>
      </c>
      <c r="E132" s="448">
        <v>150</v>
      </c>
      <c r="F132" s="448"/>
      <c r="G132" s="448"/>
      <c r="H132" s="369">
        <f t="shared" si="4"/>
        <v>0</v>
      </c>
      <c r="I132" s="333">
        <f t="shared" si="5"/>
        <v>0</v>
      </c>
      <c r="J132" s="369">
        <f t="shared" si="6"/>
      </c>
      <c r="K132" s="345">
        <f t="shared" si="8"/>
        <v>0</v>
      </c>
    </row>
    <row r="133" spans="1:11" s="346" customFormat="1" ht="99.75" customHeight="1" thickBot="1">
      <c r="A133" s="460" t="s">
        <v>231</v>
      </c>
      <c r="B133" s="459" t="s">
        <v>232</v>
      </c>
      <c r="C133" s="446">
        <v>143.6</v>
      </c>
      <c r="D133" s="446">
        <v>1000</v>
      </c>
      <c r="E133" s="448">
        <v>1000</v>
      </c>
      <c r="F133" s="448">
        <v>291.1</v>
      </c>
      <c r="G133" s="448">
        <v>136.2</v>
      </c>
      <c r="H133" s="369">
        <f t="shared" si="4"/>
        <v>-154.90000000000003</v>
      </c>
      <c r="I133" s="333">
        <f t="shared" si="5"/>
        <v>13.62</v>
      </c>
      <c r="J133" s="369">
        <f t="shared" si="6"/>
        <v>46.78804534524218</v>
      </c>
      <c r="K133" s="345">
        <f t="shared" si="8"/>
        <v>-7.400000000000006</v>
      </c>
    </row>
    <row r="134" spans="1:11" s="346" customFormat="1" ht="20.25" customHeight="1" thickBot="1">
      <c r="A134" s="460" t="s">
        <v>233</v>
      </c>
      <c r="B134" s="459" t="s">
        <v>234</v>
      </c>
      <c r="C134" s="446">
        <v>13.4</v>
      </c>
      <c r="D134" s="446"/>
      <c r="E134" s="448"/>
      <c r="F134" s="448"/>
      <c r="G134" s="448"/>
      <c r="H134" s="369">
        <f t="shared" si="4"/>
        <v>0</v>
      </c>
      <c r="I134" s="333">
        <f t="shared" si="5"/>
        <v>0</v>
      </c>
      <c r="J134" s="369">
        <f t="shared" si="6"/>
      </c>
      <c r="K134" s="345">
        <f t="shared" si="8"/>
        <v>-13.4</v>
      </c>
    </row>
    <row r="135" spans="1:11" s="346" customFormat="1" ht="41.25" customHeight="1" thickBot="1">
      <c r="A135" s="464" t="s">
        <v>269</v>
      </c>
      <c r="B135" s="465" t="s">
        <v>270</v>
      </c>
      <c r="C135" s="353">
        <v>352.2</v>
      </c>
      <c r="D135" s="353">
        <v>1714.2</v>
      </c>
      <c r="E135" s="457">
        <v>1714.2</v>
      </c>
      <c r="F135" s="457">
        <v>662.2</v>
      </c>
      <c r="G135" s="457">
        <v>293.4</v>
      </c>
      <c r="H135" s="372">
        <f t="shared" si="4"/>
        <v>-368.80000000000007</v>
      </c>
      <c r="I135" s="333">
        <f t="shared" si="5"/>
        <v>17.115855792789638</v>
      </c>
      <c r="J135" s="369">
        <f t="shared" si="6"/>
        <v>44.30685593476291</v>
      </c>
      <c r="K135" s="463">
        <f t="shared" si="8"/>
        <v>-58.80000000000001</v>
      </c>
    </row>
    <row r="136" spans="1:11" s="167" customFormat="1" ht="20.25" customHeight="1" thickBot="1">
      <c r="A136" s="253" t="s">
        <v>147</v>
      </c>
      <c r="B136" s="262" t="s">
        <v>26</v>
      </c>
      <c r="C136" s="207">
        <f>C137+C138+C139+C140</f>
        <v>3449.8999999999996</v>
      </c>
      <c r="D136" s="207">
        <f>D137+D138+D139+D140</f>
        <v>12734.9</v>
      </c>
      <c r="E136" s="209">
        <f>E137+E138+E139+E140</f>
        <v>12734.9</v>
      </c>
      <c r="F136" s="207">
        <f>F137+F138+F139+F140</f>
        <v>5131.7</v>
      </c>
      <c r="G136" s="207">
        <f>G137+G138+G139+G140</f>
        <v>3326.2999999999997</v>
      </c>
      <c r="H136" s="217">
        <f t="shared" si="4"/>
        <v>-1805.4</v>
      </c>
      <c r="I136" s="333">
        <f t="shared" si="5"/>
        <v>26.119561205820226</v>
      </c>
      <c r="J136" s="369">
        <f t="shared" si="6"/>
        <v>64.81867607225675</v>
      </c>
      <c r="K136" s="256">
        <f t="shared" si="8"/>
        <v>-123.59999999999991</v>
      </c>
    </row>
    <row r="137" spans="1:11" s="346" customFormat="1" ht="24.75" customHeight="1" thickBot="1">
      <c r="A137" s="470" t="s">
        <v>271</v>
      </c>
      <c r="B137" s="461" t="s">
        <v>272</v>
      </c>
      <c r="C137" s="352">
        <v>1071.2</v>
      </c>
      <c r="D137" s="352">
        <v>3795.9</v>
      </c>
      <c r="E137" s="462">
        <v>3795.9</v>
      </c>
      <c r="F137" s="462">
        <v>1236.1</v>
      </c>
      <c r="G137" s="462">
        <v>899.6</v>
      </c>
      <c r="H137" s="383">
        <f t="shared" si="4"/>
        <v>-336.4999999999999</v>
      </c>
      <c r="I137" s="333">
        <f aca="true" t="shared" si="9" ref="I137:I195">IF(E137=0,0,G137/E137*100)</f>
        <v>23.699254458758134</v>
      </c>
      <c r="J137" s="369">
        <f aca="true" t="shared" si="10" ref="J137:J195">IF(F137=0,"",$G137/F137*100)</f>
        <v>72.77728339131139</v>
      </c>
      <c r="K137" s="442">
        <f t="shared" si="8"/>
        <v>-171.60000000000002</v>
      </c>
    </row>
    <row r="138" spans="1:11" s="346" customFormat="1" ht="42" customHeight="1" thickBot="1">
      <c r="A138" s="460" t="s">
        <v>273</v>
      </c>
      <c r="B138" s="459" t="s">
        <v>274</v>
      </c>
      <c r="C138" s="446">
        <v>2238.3</v>
      </c>
      <c r="D138" s="446">
        <v>8053.5</v>
      </c>
      <c r="E138" s="448">
        <v>8053.5</v>
      </c>
      <c r="F138" s="448">
        <v>3631.4</v>
      </c>
      <c r="G138" s="448">
        <v>2288</v>
      </c>
      <c r="H138" s="369">
        <f aca="true" t="shared" si="11" ref="H138:H195">G138-F138</f>
        <v>-1343.4</v>
      </c>
      <c r="I138" s="333">
        <f t="shared" si="9"/>
        <v>28.410008071025022</v>
      </c>
      <c r="J138" s="369">
        <f t="shared" si="10"/>
        <v>63.006003194360304</v>
      </c>
      <c r="K138" s="345">
        <f t="shared" si="8"/>
        <v>49.69999999999982</v>
      </c>
    </row>
    <row r="139" spans="1:11" s="346" customFormat="1" ht="39.75" customHeight="1" thickBot="1">
      <c r="A139" s="460" t="s">
        <v>275</v>
      </c>
      <c r="B139" s="459" t="s">
        <v>276</v>
      </c>
      <c r="C139" s="446">
        <v>125.2</v>
      </c>
      <c r="D139" s="446">
        <v>580.5</v>
      </c>
      <c r="E139" s="448">
        <v>580.5</v>
      </c>
      <c r="F139" s="448">
        <v>179.2</v>
      </c>
      <c r="G139" s="448">
        <v>135.7</v>
      </c>
      <c r="H139" s="369">
        <f t="shared" si="11"/>
        <v>-43.5</v>
      </c>
      <c r="I139" s="333">
        <f t="shared" si="9"/>
        <v>23.37639965546942</v>
      </c>
      <c r="J139" s="369">
        <f t="shared" si="10"/>
        <v>75.72544642857143</v>
      </c>
      <c r="K139" s="345">
        <f t="shared" si="8"/>
        <v>10.499999999999986</v>
      </c>
    </row>
    <row r="140" spans="1:11" s="346" customFormat="1" ht="24.75" customHeight="1" thickBot="1">
      <c r="A140" s="464" t="s">
        <v>277</v>
      </c>
      <c r="B140" s="465" t="s">
        <v>278</v>
      </c>
      <c r="C140" s="353">
        <v>15.2</v>
      </c>
      <c r="D140" s="353">
        <v>305</v>
      </c>
      <c r="E140" s="457">
        <v>305</v>
      </c>
      <c r="F140" s="457">
        <v>85</v>
      </c>
      <c r="G140" s="457">
        <v>3</v>
      </c>
      <c r="H140" s="372">
        <f t="shared" si="11"/>
        <v>-82</v>
      </c>
      <c r="I140" s="333">
        <f t="shared" si="9"/>
        <v>0.9836065573770493</v>
      </c>
      <c r="J140" s="369">
        <f t="shared" si="10"/>
        <v>3.5294117647058822</v>
      </c>
      <c r="K140" s="463">
        <f t="shared" si="8"/>
        <v>-12.2</v>
      </c>
    </row>
    <row r="141" spans="1:11" s="166" customFormat="1" ht="20.25" customHeight="1" thickBot="1">
      <c r="A141" s="253" t="s">
        <v>148</v>
      </c>
      <c r="B141" s="260" t="s">
        <v>27</v>
      </c>
      <c r="C141" s="207">
        <f>C142+C144+C143</f>
        <v>414.20000000000005</v>
      </c>
      <c r="D141" s="207">
        <f>D142+D144+D143</f>
        <v>2299</v>
      </c>
      <c r="E141" s="209">
        <f>E142+E144+E143</f>
        <v>2327.6</v>
      </c>
      <c r="F141" s="207">
        <f>F142+F144+F143</f>
        <v>873.9</v>
      </c>
      <c r="G141" s="208">
        <f>G142+G144+G143</f>
        <v>366.3</v>
      </c>
      <c r="H141" s="217">
        <f t="shared" si="11"/>
        <v>-507.59999999999997</v>
      </c>
      <c r="I141" s="180">
        <f t="shared" si="9"/>
        <v>15.737240075614366</v>
      </c>
      <c r="J141" s="366">
        <f t="shared" si="10"/>
        <v>41.91555097837281</v>
      </c>
      <c r="K141" s="471">
        <f t="shared" si="8"/>
        <v>-47.900000000000034</v>
      </c>
    </row>
    <row r="142" spans="1:11" s="118" customFormat="1" ht="37.5" customHeight="1" thickBot="1">
      <c r="A142" s="470" t="s">
        <v>279</v>
      </c>
      <c r="B142" s="461" t="s">
        <v>280</v>
      </c>
      <c r="C142" s="352">
        <v>26.1</v>
      </c>
      <c r="D142" s="352">
        <v>75</v>
      </c>
      <c r="E142" s="462">
        <v>75</v>
      </c>
      <c r="F142" s="462">
        <v>33</v>
      </c>
      <c r="G142" s="462">
        <v>15.2</v>
      </c>
      <c r="H142" s="383">
        <f t="shared" si="11"/>
        <v>-17.8</v>
      </c>
      <c r="I142" s="333">
        <f t="shared" si="9"/>
        <v>20.266666666666666</v>
      </c>
      <c r="J142" s="369">
        <f t="shared" si="10"/>
        <v>46.060606060606055</v>
      </c>
      <c r="K142" s="442">
        <f t="shared" si="8"/>
        <v>-10.900000000000002</v>
      </c>
    </row>
    <row r="143" spans="1:11" s="118" customFormat="1" ht="37.5" customHeight="1" thickBot="1">
      <c r="A143" s="460">
        <v>5012</v>
      </c>
      <c r="B143" s="459" t="s">
        <v>383</v>
      </c>
      <c r="C143" s="446"/>
      <c r="D143" s="446">
        <v>75</v>
      </c>
      <c r="E143" s="448">
        <v>75</v>
      </c>
      <c r="F143" s="448">
        <v>29</v>
      </c>
      <c r="G143" s="448">
        <v>9.3</v>
      </c>
      <c r="H143" s="369">
        <f t="shared" si="11"/>
        <v>-19.7</v>
      </c>
      <c r="I143" s="333">
        <f t="shared" si="9"/>
        <v>12.400000000000002</v>
      </c>
      <c r="J143" s="369">
        <f t="shared" si="10"/>
        <v>32.06896551724138</v>
      </c>
      <c r="K143" s="345"/>
    </row>
    <row r="144" spans="1:11" s="118" customFormat="1" ht="39.75" customHeight="1" thickBot="1">
      <c r="A144" s="464" t="s">
        <v>281</v>
      </c>
      <c r="B144" s="465" t="s">
        <v>282</v>
      </c>
      <c r="C144" s="353">
        <v>388.1</v>
      </c>
      <c r="D144" s="353">
        <v>2149</v>
      </c>
      <c r="E144" s="457">
        <v>2177.6</v>
      </c>
      <c r="F144" s="457">
        <v>811.9</v>
      </c>
      <c r="G144" s="457">
        <v>341.8</v>
      </c>
      <c r="H144" s="372">
        <f t="shared" si="11"/>
        <v>-470.09999999999997</v>
      </c>
      <c r="I144" s="333">
        <f t="shared" si="9"/>
        <v>15.696179279941221</v>
      </c>
      <c r="J144" s="369">
        <f t="shared" si="10"/>
        <v>42.09878063800961</v>
      </c>
      <c r="K144" s="463">
        <f t="shared" si="8"/>
        <v>-46.30000000000001</v>
      </c>
    </row>
    <row r="145" spans="1:11" s="166" customFormat="1" ht="20.25" customHeight="1" thickBot="1">
      <c r="A145" s="253" t="s">
        <v>149</v>
      </c>
      <c r="B145" s="260" t="s">
        <v>87</v>
      </c>
      <c r="C145" s="209">
        <f>C146+C147+C148</f>
        <v>1773.7</v>
      </c>
      <c r="D145" s="207">
        <f>D146+D147+D148</f>
        <v>10055.4</v>
      </c>
      <c r="E145" s="208">
        <f>E146+E147+E148</f>
        <v>12489.4</v>
      </c>
      <c r="F145" s="207">
        <f>F146+F147+F148</f>
        <v>6400</v>
      </c>
      <c r="G145" s="208">
        <f>G146+G147+G148</f>
        <v>1865.8</v>
      </c>
      <c r="H145" s="217">
        <f t="shared" si="11"/>
        <v>-4534.2</v>
      </c>
      <c r="I145" s="333">
        <f t="shared" si="9"/>
        <v>14.939068329943792</v>
      </c>
      <c r="J145" s="369">
        <f t="shared" si="10"/>
        <v>29.153125000000003</v>
      </c>
      <c r="K145" s="471">
        <f t="shared" si="8"/>
        <v>92.09999999999991</v>
      </c>
    </row>
    <row r="146" spans="1:11" s="118" customFormat="1" ht="56.25" customHeight="1" thickBot="1">
      <c r="A146" s="470" t="s">
        <v>189</v>
      </c>
      <c r="B146" s="461" t="s">
        <v>283</v>
      </c>
      <c r="C146" s="352">
        <v>34.1</v>
      </c>
      <c r="D146" s="352">
        <v>1300</v>
      </c>
      <c r="E146" s="462">
        <v>1300</v>
      </c>
      <c r="F146" s="462">
        <v>1000</v>
      </c>
      <c r="G146" s="462">
        <v>89</v>
      </c>
      <c r="H146" s="383">
        <f t="shared" si="11"/>
        <v>-911</v>
      </c>
      <c r="I146" s="333">
        <f t="shared" si="9"/>
        <v>6.846153846153847</v>
      </c>
      <c r="J146" s="369">
        <f t="shared" si="10"/>
        <v>8.9</v>
      </c>
      <c r="K146" s="442">
        <f t="shared" si="8"/>
        <v>54.9</v>
      </c>
    </row>
    <row r="147" spans="1:11" s="118" customFormat="1" ht="20.25" customHeight="1" thickBot="1">
      <c r="A147" s="460" t="s">
        <v>190</v>
      </c>
      <c r="B147" s="459" t="s">
        <v>191</v>
      </c>
      <c r="C147" s="446">
        <v>1559.7</v>
      </c>
      <c r="D147" s="446">
        <v>8255.4</v>
      </c>
      <c r="E147" s="448">
        <v>10689.4</v>
      </c>
      <c r="F147" s="448">
        <v>4900</v>
      </c>
      <c r="G147" s="448">
        <v>1720</v>
      </c>
      <c r="H147" s="369">
        <f t="shared" si="11"/>
        <v>-3180</v>
      </c>
      <c r="I147" s="333">
        <f t="shared" si="9"/>
        <v>16.090706681385296</v>
      </c>
      <c r="J147" s="369">
        <f t="shared" si="10"/>
        <v>35.10204081632653</v>
      </c>
      <c r="K147" s="345">
        <f t="shared" si="8"/>
        <v>160.29999999999995</v>
      </c>
    </row>
    <row r="148" spans="1:11" s="118" customFormat="1" ht="97.5" customHeight="1" thickBot="1">
      <c r="A148" s="464" t="s">
        <v>284</v>
      </c>
      <c r="B148" s="465" t="s">
        <v>405</v>
      </c>
      <c r="C148" s="353">
        <v>179.9</v>
      </c>
      <c r="D148" s="353">
        <v>500</v>
      </c>
      <c r="E148" s="457">
        <v>500</v>
      </c>
      <c r="F148" s="457">
        <v>500</v>
      </c>
      <c r="G148" s="457">
        <v>56.8</v>
      </c>
      <c r="H148" s="372">
        <f t="shared" si="11"/>
        <v>-443.2</v>
      </c>
      <c r="I148" s="333">
        <f t="shared" si="9"/>
        <v>11.36</v>
      </c>
      <c r="J148" s="369">
        <f t="shared" si="10"/>
        <v>11.36</v>
      </c>
      <c r="K148" s="463">
        <f t="shared" si="8"/>
        <v>-123.10000000000001</v>
      </c>
    </row>
    <row r="149" spans="1:12" s="166" customFormat="1" ht="20.25" customHeight="1" thickBot="1">
      <c r="A149" s="261" t="s">
        <v>162</v>
      </c>
      <c r="B149" s="260" t="s">
        <v>163</v>
      </c>
      <c r="C149" s="208">
        <f>C150+C151+C152+C153+C154+C155</f>
        <v>142.79999999999998</v>
      </c>
      <c r="D149" s="207">
        <f>D150+D151+D152+D153+D154+D155</f>
        <v>8455.7</v>
      </c>
      <c r="E149" s="207">
        <f>E150+E151+E152+E153+E154+E155</f>
        <v>9708.1</v>
      </c>
      <c r="F149" s="208">
        <f>F150+F151+F152+F153+F154+F155</f>
        <v>7608.099999999999</v>
      </c>
      <c r="G149" s="207">
        <f>G150+G151+G152+G153+G154+G155</f>
        <v>160.4</v>
      </c>
      <c r="H149" s="181">
        <f t="shared" si="11"/>
        <v>-7447.7</v>
      </c>
      <c r="I149" s="180">
        <f t="shared" si="9"/>
        <v>1.652228551415828</v>
      </c>
      <c r="J149" s="366">
        <f t="shared" si="10"/>
        <v>2.1082793338678516</v>
      </c>
      <c r="K149" s="259">
        <f t="shared" si="8"/>
        <v>17.600000000000023</v>
      </c>
      <c r="L149" s="474"/>
    </row>
    <row r="150" spans="1:11" s="118" customFormat="1" ht="20.25" customHeight="1" thickBot="1">
      <c r="A150" s="470" t="s">
        <v>285</v>
      </c>
      <c r="B150" s="461" t="s">
        <v>286</v>
      </c>
      <c r="C150" s="352"/>
      <c r="D150" s="352">
        <v>300</v>
      </c>
      <c r="E150" s="462">
        <v>300</v>
      </c>
      <c r="F150" s="462">
        <v>300</v>
      </c>
      <c r="G150" s="462"/>
      <c r="H150" s="383">
        <f t="shared" si="11"/>
        <v>-300</v>
      </c>
      <c r="I150" s="333">
        <f t="shared" si="9"/>
        <v>0</v>
      </c>
      <c r="J150" s="369">
        <f t="shared" si="10"/>
        <v>0</v>
      </c>
      <c r="K150" s="442">
        <f t="shared" si="8"/>
        <v>0</v>
      </c>
    </row>
    <row r="151" spans="1:11" s="118" customFormat="1" ht="21.75" customHeight="1" thickBot="1">
      <c r="A151" s="460" t="s">
        <v>195</v>
      </c>
      <c r="B151" s="459" t="s">
        <v>197</v>
      </c>
      <c r="C151" s="446">
        <v>117.1</v>
      </c>
      <c r="D151" s="446">
        <v>1100</v>
      </c>
      <c r="E151" s="448">
        <v>1100</v>
      </c>
      <c r="F151" s="448">
        <v>400</v>
      </c>
      <c r="G151" s="448">
        <v>160.4</v>
      </c>
      <c r="H151" s="369">
        <f t="shared" si="11"/>
        <v>-239.6</v>
      </c>
      <c r="I151" s="333">
        <f t="shared" si="9"/>
        <v>14.581818181818182</v>
      </c>
      <c r="J151" s="369">
        <f t="shared" si="10"/>
        <v>40.1</v>
      </c>
      <c r="K151" s="345">
        <f t="shared" si="8"/>
        <v>43.30000000000001</v>
      </c>
    </row>
    <row r="152" spans="1:11" s="118" customFormat="1" ht="59.25" customHeight="1" thickBot="1">
      <c r="A152" s="460" t="s">
        <v>196</v>
      </c>
      <c r="B152" s="459" t="s">
        <v>198</v>
      </c>
      <c r="C152" s="446"/>
      <c r="D152" s="446">
        <v>7000</v>
      </c>
      <c r="E152" s="448">
        <v>7000</v>
      </c>
      <c r="F152" s="448">
        <v>5600</v>
      </c>
      <c r="G152" s="448"/>
      <c r="H152" s="369">
        <f t="shared" si="11"/>
        <v>-5600</v>
      </c>
      <c r="I152" s="333">
        <f t="shared" si="9"/>
        <v>0</v>
      </c>
      <c r="J152" s="369">
        <f t="shared" si="10"/>
        <v>0</v>
      </c>
      <c r="K152" s="345">
        <f t="shared" si="8"/>
        <v>0</v>
      </c>
    </row>
    <row r="153" spans="1:11" s="118" customFormat="1" ht="55.5" customHeight="1" thickBot="1">
      <c r="A153" s="460" t="s">
        <v>287</v>
      </c>
      <c r="B153" s="459" t="s">
        <v>288</v>
      </c>
      <c r="C153" s="446"/>
      <c r="D153" s="446"/>
      <c r="E153" s="448">
        <v>1252.4</v>
      </c>
      <c r="F153" s="448">
        <v>1252.4</v>
      </c>
      <c r="G153" s="448"/>
      <c r="H153" s="369">
        <f t="shared" si="11"/>
        <v>-1252.4</v>
      </c>
      <c r="I153" s="333">
        <f t="shared" si="9"/>
        <v>0</v>
      </c>
      <c r="J153" s="369">
        <f t="shared" si="10"/>
        <v>0</v>
      </c>
      <c r="K153" s="345">
        <f t="shared" si="8"/>
        <v>0</v>
      </c>
    </row>
    <row r="154" spans="1:11" s="118" customFormat="1" ht="37.5" customHeight="1" thickBot="1">
      <c r="A154" s="460" t="s">
        <v>289</v>
      </c>
      <c r="B154" s="459" t="s">
        <v>290</v>
      </c>
      <c r="C154" s="446"/>
      <c r="D154" s="446">
        <v>30</v>
      </c>
      <c r="E154" s="448">
        <v>30</v>
      </c>
      <c r="F154" s="448">
        <v>30</v>
      </c>
      <c r="G154" s="448"/>
      <c r="H154" s="369">
        <f t="shared" si="11"/>
        <v>-30</v>
      </c>
      <c r="I154" s="333">
        <f t="shared" si="9"/>
        <v>0</v>
      </c>
      <c r="J154" s="369">
        <f t="shared" si="10"/>
        <v>0</v>
      </c>
      <c r="K154" s="345">
        <f t="shared" si="8"/>
        <v>0</v>
      </c>
    </row>
    <row r="155" spans="1:11" s="118" customFormat="1" ht="38.25" customHeight="1" thickBot="1">
      <c r="A155" s="464" t="s">
        <v>291</v>
      </c>
      <c r="B155" s="465" t="s">
        <v>292</v>
      </c>
      <c r="C155" s="353">
        <v>25.7</v>
      </c>
      <c r="D155" s="353">
        <v>25.7</v>
      </c>
      <c r="E155" s="457">
        <v>25.7</v>
      </c>
      <c r="F155" s="457">
        <v>25.7</v>
      </c>
      <c r="G155" s="457"/>
      <c r="H155" s="372">
        <f t="shared" si="11"/>
        <v>-25.7</v>
      </c>
      <c r="I155" s="333">
        <f t="shared" si="9"/>
        <v>0</v>
      </c>
      <c r="J155" s="369">
        <f t="shared" si="10"/>
        <v>0</v>
      </c>
      <c r="K155" s="463">
        <f t="shared" si="8"/>
        <v>-25.7</v>
      </c>
    </row>
    <row r="156" spans="1:11" s="166" customFormat="1" ht="24" customHeight="1" thickBot="1">
      <c r="A156" s="261" t="s">
        <v>150</v>
      </c>
      <c r="B156" s="260" t="s">
        <v>154</v>
      </c>
      <c r="C156" s="208">
        <f>C157+C158+C159+C160+C161</f>
        <v>391.5</v>
      </c>
      <c r="D156" s="207">
        <f>D157+D158+D159+D160+D161</f>
        <v>2392</v>
      </c>
      <c r="E156" s="208">
        <f>E157+E158+E159+E160+E161</f>
        <v>3547</v>
      </c>
      <c r="F156" s="207">
        <f>F157+F158+F159+F160+F161</f>
        <v>1779.7</v>
      </c>
      <c r="G156" s="208">
        <f>G157+G158+G159+G160+G161</f>
        <v>714.6</v>
      </c>
      <c r="H156" s="217">
        <f t="shared" si="11"/>
        <v>-1065.1</v>
      </c>
      <c r="I156" s="180">
        <f t="shared" si="9"/>
        <v>20.146602762898226</v>
      </c>
      <c r="J156" s="366">
        <f t="shared" si="10"/>
        <v>40.152834747429345</v>
      </c>
      <c r="K156" s="471">
        <f t="shared" si="8"/>
        <v>323.1</v>
      </c>
    </row>
    <row r="157" spans="1:11" s="118" customFormat="1" ht="41.25" customHeight="1" thickBot="1">
      <c r="A157" s="470" t="s">
        <v>293</v>
      </c>
      <c r="B157" s="461" t="s">
        <v>294</v>
      </c>
      <c r="C157" s="352"/>
      <c r="D157" s="352">
        <v>60</v>
      </c>
      <c r="E157" s="462">
        <v>410</v>
      </c>
      <c r="F157" s="462">
        <v>410</v>
      </c>
      <c r="G157" s="462">
        <v>20.7</v>
      </c>
      <c r="H157" s="383">
        <f t="shared" si="11"/>
        <v>-389.3</v>
      </c>
      <c r="I157" s="333">
        <f t="shared" si="9"/>
        <v>5.048780487804878</v>
      </c>
      <c r="J157" s="369">
        <f t="shared" si="10"/>
        <v>5.048780487804878</v>
      </c>
      <c r="K157" s="442">
        <f t="shared" si="8"/>
        <v>20.7</v>
      </c>
    </row>
    <row r="158" spans="1:11" s="118" customFormat="1" ht="26.25" customHeight="1" thickBot="1">
      <c r="A158" s="460" t="s">
        <v>295</v>
      </c>
      <c r="B158" s="459" t="s">
        <v>296</v>
      </c>
      <c r="C158" s="446">
        <v>391.5</v>
      </c>
      <c r="D158" s="446">
        <v>2102</v>
      </c>
      <c r="E158" s="448">
        <v>2757</v>
      </c>
      <c r="F158" s="448">
        <v>989.7</v>
      </c>
      <c r="G158" s="448">
        <v>693.9</v>
      </c>
      <c r="H158" s="369">
        <f t="shared" si="11"/>
        <v>-295.80000000000007</v>
      </c>
      <c r="I158" s="333">
        <f t="shared" si="9"/>
        <v>25.16866158868335</v>
      </c>
      <c r="J158" s="369">
        <f t="shared" si="10"/>
        <v>70.11215519854501</v>
      </c>
      <c r="K158" s="345">
        <f t="shared" si="8"/>
        <v>302.4</v>
      </c>
    </row>
    <row r="159" spans="1:11" s="118" customFormat="1" ht="42.75" customHeight="1" thickBot="1">
      <c r="A159" s="460" t="s">
        <v>297</v>
      </c>
      <c r="B159" s="459" t="s">
        <v>298</v>
      </c>
      <c r="C159" s="446"/>
      <c r="D159" s="446">
        <v>50</v>
      </c>
      <c r="E159" s="448">
        <v>200</v>
      </c>
      <c r="F159" s="448">
        <v>200</v>
      </c>
      <c r="G159" s="448"/>
      <c r="H159" s="369">
        <f t="shared" si="11"/>
        <v>-200</v>
      </c>
      <c r="I159" s="333">
        <f t="shared" si="9"/>
        <v>0</v>
      </c>
      <c r="J159" s="369">
        <f t="shared" si="10"/>
        <v>0</v>
      </c>
      <c r="K159" s="345">
        <f t="shared" si="8"/>
        <v>0</v>
      </c>
    </row>
    <row r="160" spans="1:11" s="118" customFormat="1" ht="20.25" customHeight="1" thickBot="1">
      <c r="A160" s="460" t="s">
        <v>299</v>
      </c>
      <c r="B160" s="459" t="s">
        <v>300</v>
      </c>
      <c r="C160" s="446"/>
      <c r="D160" s="446">
        <v>80</v>
      </c>
      <c r="E160" s="448">
        <v>80</v>
      </c>
      <c r="F160" s="448">
        <v>80</v>
      </c>
      <c r="G160" s="448"/>
      <c r="H160" s="369">
        <f t="shared" si="11"/>
        <v>-80</v>
      </c>
      <c r="I160" s="333">
        <f t="shared" si="9"/>
        <v>0</v>
      </c>
      <c r="J160" s="369">
        <f t="shared" si="10"/>
        <v>0</v>
      </c>
      <c r="K160" s="345">
        <f t="shared" si="8"/>
        <v>0</v>
      </c>
    </row>
    <row r="161" spans="1:11" s="118" customFormat="1" ht="20.25" customHeight="1" thickBot="1">
      <c r="A161" s="464" t="s">
        <v>301</v>
      </c>
      <c r="B161" s="465" t="s">
        <v>302</v>
      </c>
      <c r="C161" s="353"/>
      <c r="D161" s="353">
        <v>100</v>
      </c>
      <c r="E161" s="457">
        <v>100</v>
      </c>
      <c r="F161" s="457">
        <v>100</v>
      </c>
      <c r="G161" s="457"/>
      <c r="H161" s="372">
        <f t="shared" si="11"/>
        <v>-100</v>
      </c>
      <c r="I161" s="333">
        <f t="shared" si="9"/>
        <v>0</v>
      </c>
      <c r="J161" s="369">
        <f t="shared" si="10"/>
        <v>0</v>
      </c>
      <c r="K161" s="463">
        <f t="shared" si="8"/>
        <v>0</v>
      </c>
    </row>
    <row r="162" spans="1:11" s="168" customFormat="1" ht="27.75" customHeight="1" thickBot="1">
      <c r="A162" s="264"/>
      <c r="B162" s="483" t="s">
        <v>52</v>
      </c>
      <c r="C162" s="207">
        <f>C97+C102+C123+C136+C141+C145+C149+C156+C119</f>
        <v>44009.7</v>
      </c>
      <c r="D162" s="208">
        <f>D97+D102+D123+D136+D141+D145+D149+D156+D119</f>
        <v>206674.6</v>
      </c>
      <c r="E162" s="207">
        <f>E97+E102+E123+E136+E141+E145+E149+E156+E119</f>
        <v>215212.4</v>
      </c>
      <c r="F162" s="208">
        <f>F97+F102+F123+F136+F141+F145+F149+F156+F119</f>
        <v>80022.60000000002</v>
      </c>
      <c r="G162" s="207">
        <f>G97+G102+G123+G136+G141+G145+G149+G156+G119</f>
        <v>43786.400000000016</v>
      </c>
      <c r="H162" s="181">
        <f t="shared" si="11"/>
        <v>-36236.200000000004</v>
      </c>
      <c r="I162" s="333">
        <f t="shared" si="9"/>
        <v>20.34566781467983</v>
      </c>
      <c r="J162" s="369">
        <f t="shared" si="10"/>
        <v>54.71754229430187</v>
      </c>
      <c r="K162" s="471">
        <f t="shared" si="8"/>
        <v>-223.29999999998108</v>
      </c>
    </row>
    <row r="163" spans="1:11" s="9" customFormat="1" ht="39" customHeight="1" hidden="1" thickBot="1">
      <c r="A163" s="479">
        <v>250339</v>
      </c>
      <c r="B163" s="484" t="s">
        <v>88</v>
      </c>
      <c r="C163" s="486"/>
      <c r="D163" s="210"/>
      <c r="E163" s="486"/>
      <c r="F163" s="210"/>
      <c r="G163" s="486"/>
      <c r="H163" s="371">
        <f t="shared" si="11"/>
        <v>0</v>
      </c>
      <c r="I163" s="333">
        <f t="shared" si="9"/>
        <v>0</v>
      </c>
      <c r="J163" s="369">
        <f t="shared" si="10"/>
      </c>
      <c r="K163" s="263">
        <f t="shared" si="8"/>
        <v>0</v>
      </c>
    </row>
    <row r="164" spans="1:11" s="169" customFormat="1" ht="26.25" customHeight="1" thickBot="1">
      <c r="A164" s="482">
        <v>9000</v>
      </c>
      <c r="B164" s="485" t="s">
        <v>159</v>
      </c>
      <c r="C164" s="207">
        <f>C166+C167</f>
        <v>130</v>
      </c>
      <c r="D164" s="208">
        <f>D166+D167</f>
        <v>32</v>
      </c>
      <c r="E164" s="487">
        <f>E165+E166+E167</f>
        <v>2202.9</v>
      </c>
      <c r="F164" s="208">
        <f>F166+F167</f>
        <v>2202.9</v>
      </c>
      <c r="G164" s="207">
        <f>G166+G167</f>
        <v>0</v>
      </c>
      <c r="H164" s="181">
        <f t="shared" si="11"/>
        <v>-2202.9</v>
      </c>
      <c r="I164" s="333">
        <f t="shared" si="9"/>
        <v>0</v>
      </c>
      <c r="J164" s="369">
        <f t="shared" si="10"/>
        <v>0</v>
      </c>
      <c r="K164" s="488">
        <f aca="true" t="shared" si="12" ref="K164:K169">G164-C164</f>
        <v>-130</v>
      </c>
    </row>
    <row r="165" spans="1:11" s="118" customFormat="1" ht="38.25" customHeight="1" hidden="1">
      <c r="A165" s="480"/>
      <c r="B165" s="475"/>
      <c r="C165" s="481"/>
      <c r="D165" s="481"/>
      <c r="E165" s="476"/>
      <c r="F165" s="476"/>
      <c r="G165" s="476"/>
      <c r="H165" s="477">
        <f t="shared" si="11"/>
        <v>0</v>
      </c>
      <c r="I165" s="333">
        <f t="shared" si="9"/>
        <v>0</v>
      </c>
      <c r="J165" s="369">
        <f t="shared" si="10"/>
      </c>
      <c r="K165" s="478">
        <f t="shared" si="12"/>
        <v>0</v>
      </c>
    </row>
    <row r="166" spans="1:11" s="118" customFormat="1" ht="24" customHeight="1" thickBot="1">
      <c r="A166" s="460" t="s">
        <v>156</v>
      </c>
      <c r="B166" s="459" t="s">
        <v>155</v>
      </c>
      <c r="C166" s="472"/>
      <c r="D166" s="472">
        <v>32</v>
      </c>
      <c r="E166" s="473">
        <v>1552.9</v>
      </c>
      <c r="F166" s="473">
        <v>1552.9</v>
      </c>
      <c r="G166" s="473"/>
      <c r="H166" s="369">
        <f t="shared" si="11"/>
        <v>-1552.9</v>
      </c>
      <c r="I166" s="333">
        <f t="shared" si="9"/>
        <v>0</v>
      </c>
      <c r="J166" s="369">
        <f t="shared" si="10"/>
        <v>0</v>
      </c>
      <c r="K166" s="345">
        <f t="shared" si="12"/>
        <v>0</v>
      </c>
    </row>
    <row r="167" spans="1:11" s="118" customFormat="1" ht="59.25" customHeight="1" thickBot="1">
      <c r="A167" s="464" t="s">
        <v>157</v>
      </c>
      <c r="B167" s="465" t="s">
        <v>158</v>
      </c>
      <c r="C167" s="353">
        <v>130</v>
      </c>
      <c r="D167" s="353"/>
      <c r="E167" s="489">
        <v>650</v>
      </c>
      <c r="F167" s="489">
        <v>650</v>
      </c>
      <c r="G167" s="489"/>
      <c r="H167" s="372">
        <f t="shared" si="11"/>
        <v>-650</v>
      </c>
      <c r="I167" s="333">
        <f t="shared" si="9"/>
        <v>0</v>
      </c>
      <c r="J167" s="369">
        <f t="shared" si="10"/>
        <v>0</v>
      </c>
      <c r="K167" s="463">
        <f t="shared" si="12"/>
        <v>-130</v>
      </c>
    </row>
    <row r="168" spans="1:11" s="168" customFormat="1" ht="29.25" customHeight="1" thickBot="1">
      <c r="A168" s="265"/>
      <c r="B168" s="350" t="s">
        <v>53</v>
      </c>
      <c r="C168" s="165">
        <f>C162+C164</f>
        <v>44139.7</v>
      </c>
      <c r="D168" s="165">
        <f>D162+D164</f>
        <v>206706.6</v>
      </c>
      <c r="E168" s="490">
        <f>E162+E164</f>
        <v>217415.3</v>
      </c>
      <c r="F168" s="165">
        <f>F162+F164</f>
        <v>82225.50000000001</v>
      </c>
      <c r="G168" s="165">
        <f>G162+G164</f>
        <v>43786.400000000016</v>
      </c>
      <c r="H168" s="180">
        <f t="shared" si="11"/>
        <v>-38439.1</v>
      </c>
      <c r="I168" s="180">
        <f t="shared" si="9"/>
        <v>20.139520999672065</v>
      </c>
      <c r="J168" s="366">
        <f t="shared" si="10"/>
        <v>53.25160686161836</v>
      </c>
      <c r="K168" s="349">
        <f t="shared" si="12"/>
        <v>-353.2999999999811</v>
      </c>
    </row>
    <row r="169" spans="1:11" s="168" customFormat="1" ht="42.75" customHeight="1" thickBot="1">
      <c r="A169" s="265"/>
      <c r="B169" s="350" t="s">
        <v>392</v>
      </c>
      <c r="C169" s="165">
        <f>C170+C195</f>
        <v>44139.7</v>
      </c>
      <c r="D169" s="165">
        <f>D170+D195</f>
        <v>206706.6</v>
      </c>
      <c r="E169" s="165">
        <f>E170+E195</f>
        <v>217415.3</v>
      </c>
      <c r="F169" s="165">
        <f>F170+F195</f>
        <v>82225.49999999999</v>
      </c>
      <c r="G169" s="165">
        <f>G170+G195</f>
        <v>43786.399999999994</v>
      </c>
      <c r="H169" s="219">
        <f t="shared" si="11"/>
        <v>-38439.09999999999</v>
      </c>
      <c r="I169" s="180">
        <f t="shared" si="9"/>
        <v>20.139520999672055</v>
      </c>
      <c r="J169" s="366">
        <f t="shared" si="10"/>
        <v>53.25160686161836</v>
      </c>
      <c r="K169" s="347">
        <f t="shared" si="12"/>
        <v>-353.3000000000029</v>
      </c>
    </row>
    <row r="170" spans="1:11" s="168" customFormat="1" ht="24.75" customHeight="1" thickBot="1">
      <c r="A170" s="492" t="s">
        <v>173</v>
      </c>
      <c r="B170" s="402" t="s">
        <v>324</v>
      </c>
      <c r="C170" s="352">
        <f>C171+C175+C189+C192+C194+C195</f>
        <v>44139.7</v>
      </c>
      <c r="D170" s="352">
        <f>D171+D175+D189+D192+D194</f>
        <v>206606.6</v>
      </c>
      <c r="E170" s="352">
        <f>E171+E175+E189+E192+E194</f>
        <v>217315.3</v>
      </c>
      <c r="F170" s="352">
        <f>F171+F175+F189+F192+F194</f>
        <v>82125.49999999999</v>
      </c>
      <c r="G170" s="352">
        <f>G171+G175+G189+G192+G194</f>
        <v>43786.399999999994</v>
      </c>
      <c r="H170" s="383">
        <f t="shared" si="11"/>
        <v>-38339.09999999999</v>
      </c>
      <c r="I170" s="333">
        <f t="shared" si="9"/>
        <v>20.14878841940719</v>
      </c>
      <c r="J170" s="369">
        <f t="shared" si="10"/>
        <v>53.31644860609677</v>
      </c>
      <c r="K170" s="442">
        <f aca="true" t="shared" si="13" ref="K170:K197">G170-C170</f>
        <v>-353.3000000000029</v>
      </c>
    </row>
    <row r="171" spans="1:11" s="168" customFormat="1" ht="21" customHeight="1" thickBot="1">
      <c r="A171" s="491" t="s">
        <v>336</v>
      </c>
      <c r="B171" s="93" t="s">
        <v>321</v>
      </c>
      <c r="C171" s="446">
        <f>C172+C174</f>
        <v>36056.9</v>
      </c>
      <c r="D171" s="446">
        <f>D172+D174</f>
        <v>152575</v>
      </c>
      <c r="E171" s="446">
        <f>E172+E174</f>
        <v>154871.5</v>
      </c>
      <c r="F171" s="446">
        <f>F172+F174</f>
        <v>44414.299999999996</v>
      </c>
      <c r="G171" s="446">
        <f>G172+G174</f>
        <v>37345.9</v>
      </c>
      <c r="H171" s="369">
        <f t="shared" si="11"/>
        <v>-7068.399999999994</v>
      </c>
      <c r="I171" s="333">
        <f t="shared" si="9"/>
        <v>24.114120415957746</v>
      </c>
      <c r="J171" s="369">
        <f t="shared" si="10"/>
        <v>84.08530585869867</v>
      </c>
      <c r="K171" s="345">
        <f t="shared" si="13"/>
        <v>1289</v>
      </c>
    </row>
    <row r="172" spans="1:11" s="168" customFormat="1" ht="20.25" customHeight="1" thickBot="1">
      <c r="A172" s="491" t="s">
        <v>337</v>
      </c>
      <c r="B172" s="93" t="s">
        <v>360</v>
      </c>
      <c r="C172" s="446">
        <v>29521.7</v>
      </c>
      <c r="D172" s="446">
        <v>124817</v>
      </c>
      <c r="E172" s="446">
        <v>126681.1</v>
      </c>
      <c r="F172" s="446">
        <v>36241.2</v>
      </c>
      <c r="G172" s="446">
        <v>30336.1</v>
      </c>
      <c r="H172" s="369">
        <f t="shared" si="11"/>
        <v>-5905.0999999999985</v>
      </c>
      <c r="I172" s="333">
        <f t="shared" si="9"/>
        <v>23.946823954007343</v>
      </c>
      <c r="J172" s="369">
        <f t="shared" si="10"/>
        <v>83.70611348410097</v>
      </c>
      <c r="K172" s="345">
        <f t="shared" si="13"/>
        <v>814.3999999999978</v>
      </c>
    </row>
    <row r="173" spans="1:11" s="168" customFormat="1" ht="37.5" customHeight="1" hidden="1" thickBot="1">
      <c r="A173" s="491" t="s">
        <v>254</v>
      </c>
      <c r="B173" s="93" t="s">
        <v>361</v>
      </c>
      <c r="C173" s="446"/>
      <c r="D173" s="446"/>
      <c r="E173" s="446"/>
      <c r="F173" s="446"/>
      <c r="G173" s="446"/>
      <c r="H173" s="369">
        <f t="shared" si="11"/>
        <v>0</v>
      </c>
      <c r="I173" s="333">
        <f t="shared" si="9"/>
        <v>0</v>
      </c>
      <c r="J173" s="369">
        <f t="shared" si="10"/>
      </c>
      <c r="K173" s="345">
        <f t="shared" si="13"/>
        <v>0</v>
      </c>
    </row>
    <row r="174" spans="1:11" s="168" customFormat="1" ht="22.5" customHeight="1" thickBot="1">
      <c r="A174" s="491" t="s">
        <v>338</v>
      </c>
      <c r="B174" s="93" t="s">
        <v>362</v>
      </c>
      <c r="C174" s="446">
        <v>6535.2</v>
      </c>
      <c r="D174" s="446">
        <v>27758</v>
      </c>
      <c r="E174" s="446">
        <v>28190.4</v>
      </c>
      <c r="F174" s="446">
        <v>8173.1</v>
      </c>
      <c r="G174" s="446">
        <v>7009.8</v>
      </c>
      <c r="H174" s="369">
        <f t="shared" si="11"/>
        <v>-1163.3000000000002</v>
      </c>
      <c r="I174" s="333">
        <f t="shared" si="9"/>
        <v>24.86591179976162</v>
      </c>
      <c r="J174" s="369">
        <f t="shared" si="10"/>
        <v>85.76672254101871</v>
      </c>
      <c r="K174" s="345">
        <f t="shared" si="13"/>
        <v>474.60000000000036</v>
      </c>
    </row>
    <row r="175" spans="1:11" s="168" customFormat="1" ht="21.75" customHeight="1" thickBot="1">
      <c r="A175" s="491" t="s">
        <v>339</v>
      </c>
      <c r="B175" s="93" t="s">
        <v>363</v>
      </c>
      <c r="C175" s="446">
        <f>C176+C177+C178+C179+C180+C181+C187</f>
        <v>6247.900000000001</v>
      </c>
      <c r="D175" s="446">
        <f>D176+D177+D178+D179+D180+D181+D187</f>
        <v>40877.00000000001</v>
      </c>
      <c r="E175" s="446">
        <f>E176+E177+E178+E179+E180+E181+E187</f>
        <v>46518.299999999996</v>
      </c>
      <c r="F175" s="446">
        <f>F176+F177+F178+F179+F180+F181+F187</f>
        <v>27617.100000000002</v>
      </c>
      <c r="G175" s="446">
        <f>G176+G177+G178+G179+G180+G181+G187</f>
        <v>4908.4</v>
      </c>
      <c r="H175" s="369">
        <f t="shared" si="11"/>
        <v>-22708.700000000004</v>
      </c>
      <c r="I175" s="333">
        <f t="shared" si="9"/>
        <v>10.551546380671693</v>
      </c>
      <c r="J175" s="369">
        <f t="shared" si="10"/>
        <v>17.77304640965199</v>
      </c>
      <c r="K175" s="345">
        <f t="shared" si="13"/>
        <v>-1339.500000000001</v>
      </c>
    </row>
    <row r="176" spans="1:11" s="168" customFormat="1" ht="25.5" customHeight="1" thickBot="1">
      <c r="A176" s="491" t="s">
        <v>340</v>
      </c>
      <c r="B176" s="93" t="s">
        <v>364</v>
      </c>
      <c r="C176" s="446">
        <v>874.9</v>
      </c>
      <c r="D176" s="446">
        <v>6198</v>
      </c>
      <c r="E176" s="446">
        <v>7750.8</v>
      </c>
      <c r="F176" s="446">
        <v>5128.1</v>
      </c>
      <c r="G176" s="446">
        <v>1764.7</v>
      </c>
      <c r="H176" s="369">
        <f t="shared" si="11"/>
        <v>-3363.4000000000005</v>
      </c>
      <c r="I176" s="333">
        <f t="shared" si="9"/>
        <v>22.767972338339266</v>
      </c>
      <c r="J176" s="369">
        <f t="shared" si="10"/>
        <v>34.41235545328679</v>
      </c>
      <c r="K176" s="345">
        <f t="shared" si="13"/>
        <v>889.8000000000001</v>
      </c>
    </row>
    <row r="177" spans="1:11" s="168" customFormat="1" ht="27" customHeight="1" thickBot="1">
      <c r="A177" s="491" t="s">
        <v>341</v>
      </c>
      <c r="B177" s="93" t="s">
        <v>365</v>
      </c>
      <c r="C177" s="446">
        <v>0.8</v>
      </c>
      <c r="D177" s="446">
        <v>46</v>
      </c>
      <c r="E177" s="446">
        <v>46</v>
      </c>
      <c r="F177" s="446">
        <v>28</v>
      </c>
      <c r="G177" s="446"/>
      <c r="H177" s="369">
        <f t="shared" si="11"/>
        <v>-28</v>
      </c>
      <c r="I177" s="333">
        <f t="shared" si="9"/>
        <v>0</v>
      </c>
      <c r="J177" s="369">
        <f t="shared" si="10"/>
        <v>0</v>
      </c>
      <c r="K177" s="345">
        <f t="shared" si="13"/>
        <v>-0.8</v>
      </c>
    </row>
    <row r="178" spans="1:11" s="168" customFormat="1" ht="24.75" customHeight="1" thickBot="1">
      <c r="A178" s="491" t="s">
        <v>342</v>
      </c>
      <c r="B178" s="93" t="s">
        <v>323</v>
      </c>
      <c r="C178" s="446">
        <v>508.5</v>
      </c>
      <c r="D178" s="446">
        <v>2900</v>
      </c>
      <c r="E178" s="446">
        <v>2900</v>
      </c>
      <c r="F178" s="446">
        <v>1140</v>
      </c>
      <c r="G178" s="446">
        <v>399.7</v>
      </c>
      <c r="H178" s="369">
        <f t="shared" si="11"/>
        <v>-740.3</v>
      </c>
      <c r="I178" s="333">
        <f t="shared" si="9"/>
        <v>13.782758620689656</v>
      </c>
      <c r="J178" s="369">
        <f t="shared" si="10"/>
        <v>35.061403508771924</v>
      </c>
      <c r="K178" s="345">
        <f t="shared" si="13"/>
        <v>-108.80000000000001</v>
      </c>
    </row>
    <row r="179" spans="1:11" s="168" customFormat="1" ht="21.75" customHeight="1" thickBot="1">
      <c r="A179" s="491" t="s">
        <v>343</v>
      </c>
      <c r="B179" s="93" t="s">
        <v>366</v>
      </c>
      <c r="C179" s="446">
        <v>877.2</v>
      </c>
      <c r="D179" s="446">
        <v>10837.4</v>
      </c>
      <c r="E179" s="446">
        <v>12863.3</v>
      </c>
      <c r="F179" s="446">
        <v>9065.5</v>
      </c>
      <c r="G179" s="446">
        <v>406.3</v>
      </c>
      <c r="H179" s="369">
        <f t="shared" si="11"/>
        <v>-8659.2</v>
      </c>
      <c r="I179" s="333">
        <f t="shared" si="9"/>
        <v>3.1585984933881663</v>
      </c>
      <c r="J179" s="369">
        <f t="shared" si="10"/>
        <v>4.48182670564227</v>
      </c>
      <c r="K179" s="345">
        <f t="shared" si="13"/>
        <v>-470.90000000000003</v>
      </c>
    </row>
    <row r="180" spans="1:11" s="168" customFormat="1" ht="27.75" customHeight="1" thickBot="1">
      <c r="A180" s="491" t="s">
        <v>344</v>
      </c>
      <c r="B180" s="93" t="s">
        <v>367</v>
      </c>
      <c r="C180" s="446">
        <v>45</v>
      </c>
      <c r="D180" s="446">
        <v>332.2</v>
      </c>
      <c r="E180" s="446">
        <v>332.2</v>
      </c>
      <c r="F180" s="446">
        <v>136.7</v>
      </c>
      <c r="G180" s="446">
        <v>24</v>
      </c>
      <c r="H180" s="369">
        <f t="shared" si="11"/>
        <v>-112.69999999999999</v>
      </c>
      <c r="I180" s="333">
        <f t="shared" si="9"/>
        <v>7.224563515954245</v>
      </c>
      <c r="J180" s="369">
        <f t="shared" si="10"/>
        <v>17.55669348939283</v>
      </c>
      <c r="K180" s="345">
        <f t="shared" si="13"/>
        <v>-21</v>
      </c>
    </row>
    <row r="181" spans="1:11" s="168" customFormat="1" ht="25.5" customHeight="1" thickBot="1">
      <c r="A181" s="491" t="s">
        <v>345</v>
      </c>
      <c r="B181" s="93" t="s">
        <v>322</v>
      </c>
      <c r="C181" s="446">
        <f>C182+C183+C184+C185+C186</f>
        <v>2584.7000000000003</v>
      </c>
      <c r="D181" s="446">
        <f>D182+D183+D184+D185+D186</f>
        <v>20483</v>
      </c>
      <c r="E181" s="446">
        <f>E182+E183+E184+E185+E186</f>
        <v>22545.6</v>
      </c>
      <c r="F181" s="446">
        <f>F182+F183+F184+F185+F186</f>
        <v>12062.100000000002</v>
      </c>
      <c r="G181" s="446">
        <f>G182+G183+G184+G185+G186</f>
        <v>2308.7</v>
      </c>
      <c r="H181" s="369">
        <f t="shared" si="11"/>
        <v>-9753.400000000001</v>
      </c>
      <c r="I181" s="333">
        <f t="shared" si="9"/>
        <v>10.240135547512597</v>
      </c>
      <c r="J181" s="369">
        <f t="shared" si="10"/>
        <v>19.140116563450803</v>
      </c>
      <c r="K181" s="345">
        <f t="shared" si="13"/>
        <v>-276.00000000000045</v>
      </c>
    </row>
    <row r="182" spans="1:11" s="168" customFormat="1" ht="23.25" customHeight="1" thickBot="1">
      <c r="A182" s="491" t="s">
        <v>346</v>
      </c>
      <c r="B182" s="93" t="s">
        <v>368</v>
      </c>
      <c r="C182" s="446">
        <v>582.3</v>
      </c>
      <c r="D182" s="446">
        <v>4322</v>
      </c>
      <c r="E182" s="446">
        <v>4322</v>
      </c>
      <c r="F182" s="446">
        <v>2342.8</v>
      </c>
      <c r="G182" s="446">
        <v>1248.4</v>
      </c>
      <c r="H182" s="369">
        <f t="shared" si="11"/>
        <v>-1094.4</v>
      </c>
      <c r="I182" s="333">
        <f t="shared" si="9"/>
        <v>28.884775566867194</v>
      </c>
      <c r="J182" s="369">
        <f t="shared" si="10"/>
        <v>53.28666552842753</v>
      </c>
      <c r="K182" s="345">
        <f t="shared" si="13"/>
        <v>666.1000000000001</v>
      </c>
    </row>
    <row r="183" spans="1:11" s="168" customFormat="1" ht="23.25" customHeight="1" thickBot="1">
      <c r="A183" s="491" t="s">
        <v>347</v>
      </c>
      <c r="B183" s="93" t="s">
        <v>369</v>
      </c>
      <c r="C183" s="446">
        <v>66.8</v>
      </c>
      <c r="D183" s="446">
        <v>394.2</v>
      </c>
      <c r="E183" s="446">
        <v>394.2</v>
      </c>
      <c r="F183" s="446">
        <v>142.4</v>
      </c>
      <c r="G183" s="446">
        <v>50.8</v>
      </c>
      <c r="H183" s="369">
        <f t="shared" si="11"/>
        <v>-91.60000000000001</v>
      </c>
      <c r="I183" s="333">
        <f t="shared" si="9"/>
        <v>12.886859462201928</v>
      </c>
      <c r="J183" s="369">
        <f t="shared" si="10"/>
        <v>35.674157303370784</v>
      </c>
      <c r="K183" s="345">
        <f t="shared" si="13"/>
        <v>-16</v>
      </c>
    </row>
    <row r="184" spans="1:11" s="168" customFormat="1" ht="22.5" customHeight="1" thickBot="1">
      <c r="A184" s="491" t="s">
        <v>348</v>
      </c>
      <c r="B184" s="93" t="s">
        <v>370</v>
      </c>
      <c r="C184" s="446">
        <v>594</v>
      </c>
      <c r="D184" s="446">
        <v>5665.2</v>
      </c>
      <c r="E184" s="446">
        <v>5665.2</v>
      </c>
      <c r="F184" s="446">
        <v>2370</v>
      </c>
      <c r="G184" s="446">
        <v>564.1</v>
      </c>
      <c r="H184" s="369">
        <f t="shared" si="11"/>
        <v>-1805.9</v>
      </c>
      <c r="I184" s="333">
        <f t="shared" si="9"/>
        <v>9.95728306149827</v>
      </c>
      <c r="J184" s="369">
        <f t="shared" si="10"/>
        <v>23.80168776371308</v>
      </c>
      <c r="K184" s="345">
        <f t="shared" si="13"/>
        <v>-29.899999999999977</v>
      </c>
    </row>
    <row r="185" spans="1:11" s="168" customFormat="1" ht="22.5" customHeight="1" thickBot="1">
      <c r="A185" s="491" t="s">
        <v>349</v>
      </c>
      <c r="B185" s="93" t="s">
        <v>371</v>
      </c>
      <c r="C185" s="446">
        <v>1317.2</v>
      </c>
      <c r="D185" s="446">
        <v>9007</v>
      </c>
      <c r="E185" s="446">
        <v>9069.6</v>
      </c>
      <c r="F185" s="446">
        <v>4501.6</v>
      </c>
      <c r="G185" s="446">
        <v>384.7</v>
      </c>
      <c r="H185" s="369">
        <f t="shared" si="11"/>
        <v>-4116.900000000001</v>
      </c>
      <c r="I185" s="333">
        <f t="shared" si="9"/>
        <v>4.241642409808591</v>
      </c>
      <c r="J185" s="369">
        <f t="shared" si="10"/>
        <v>8.545850364314909</v>
      </c>
      <c r="K185" s="345">
        <f t="shared" si="13"/>
        <v>-932.5</v>
      </c>
    </row>
    <row r="186" spans="1:11" s="168" customFormat="1" ht="26.25" customHeight="1" thickBot="1">
      <c r="A186" s="491" t="s">
        <v>350</v>
      </c>
      <c r="B186" s="93" t="s">
        <v>372</v>
      </c>
      <c r="C186" s="446">
        <v>24.4</v>
      </c>
      <c r="D186" s="446">
        <v>1094.6</v>
      </c>
      <c r="E186" s="446">
        <v>3094.6</v>
      </c>
      <c r="F186" s="446">
        <v>2705.3</v>
      </c>
      <c r="G186" s="446">
        <v>60.7</v>
      </c>
      <c r="H186" s="369">
        <f t="shared" si="11"/>
        <v>-2644.6000000000004</v>
      </c>
      <c r="I186" s="333">
        <f t="shared" si="9"/>
        <v>1.9614812899890133</v>
      </c>
      <c r="J186" s="369">
        <f t="shared" si="10"/>
        <v>2.243743762244483</v>
      </c>
      <c r="K186" s="345">
        <f t="shared" si="13"/>
        <v>36.300000000000004</v>
      </c>
    </row>
    <row r="187" spans="1:11" s="168" customFormat="1" ht="43.5" customHeight="1" thickBot="1">
      <c r="A187" s="491" t="s">
        <v>351</v>
      </c>
      <c r="B187" s="89" t="s">
        <v>373</v>
      </c>
      <c r="C187" s="446">
        <v>1356.8</v>
      </c>
      <c r="D187" s="446">
        <f>D188</f>
        <v>80.4</v>
      </c>
      <c r="E187" s="446">
        <f>E188</f>
        <v>80.4</v>
      </c>
      <c r="F187" s="446">
        <f>F188</f>
        <v>56.7</v>
      </c>
      <c r="G187" s="446">
        <f>G188</f>
        <v>5</v>
      </c>
      <c r="H187" s="369">
        <f t="shared" si="11"/>
        <v>-51.7</v>
      </c>
      <c r="I187" s="333">
        <f t="shared" si="9"/>
        <v>6.218905472636815</v>
      </c>
      <c r="J187" s="369">
        <f t="shared" si="10"/>
        <v>8.818342151675484</v>
      </c>
      <c r="K187" s="345">
        <f t="shared" si="13"/>
        <v>-1351.8</v>
      </c>
    </row>
    <row r="188" spans="1:11" s="168" customFormat="1" ht="39.75" customHeight="1" thickBot="1">
      <c r="A188" s="491" t="s">
        <v>352</v>
      </c>
      <c r="B188" s="89" t="s">
        <v>374</v>
      </c>
      <c r="C188" s="446">
        <v>1356.8</v>
      </c>
      <c r="D188" s="446">
        <v>80.4</v>
      </c>
      <c r="E188" s="446">
        <v>80.4</v>
      </c>
      <c r="F188" s="446">
        <v>56.7</v>
      </c>
      <c r="G188" s="446">
        <v>5</v>
      </c>
      <c r="H188" s="369">
        <f t="shared" si="11"/>
        <v>-51.7</v>
      </c>
      <c r="I188" s="333">
        <f t="shared" si="9"/>
        <v>6.218905472636815</v>
      </c>
      <c r="J188" s="369">
        <f t="shared" si="10"/>
        <v>8.818342151675484</v>
      </c>
      <c r="K188" s="345">
        <f t="shared" si="13"/>
        <v>-1351.8</v>
      </c>
    </row>
    <row r="189" spans="1:11" s="168" customFormat="1" ht="22.5" customHeight="1" thickBot="1">
      <c r="A189" s="491" t="s">
        <v>353</v>
      </c>
      <c r="B189" s="89" t="s">
        <v>375</v>
      </c>
      <c r="C189" s="446">
        <f>C190+C191</f>
        <v>1121.1</v>
      </c>
      <c r="D189" s="446">
        <f>D190+D191</f>
        <v>9867</v>
      </c>
      <c r="E189" s="446">
        <f>E190+E191</f>
        <v>12637.9</v>
      </c>
      <c r="F189" s="446">
        <f>F190+F191</f>
        <v>8958.4</v>
      </c>
      <c r="G189" s="446">
        <f>G190+G191</f>
        <v>1070.2</v>
      </c>
      <c r="H189" s="369">
        <f t="shared" si="11"/>
        <v>-7888.2</v>
      </c>
      <c r="I189" s="333">
        <f t="shared" si="9"/>
        <v>8.468179048734363</v>
      </c>
      <c r="J189" s="369">
        <f t="shared" si="10"/>
        <v>11.946329701732452</v>
      </c>
      <c r="K189" s="345">
        <f t="shared" si="13"/>
        <v>-50.899999999999864</v>
      </c>
    </row>
    <row r="190" spans="1:11" s="168" customFormat="1" ht="40.5" customHeight="1" thickBot="1">
      <c r="A190" s="491" t="s">
        <v>354</v>
      </c>
      <c r="B190" s="89" t="s">
        <v>376</v>
      </c>
      <c r="C190" s="446">
        <v>991.1</v>
      </c>
      <c r="D190" s="446">
        <v>9835</v>
      </c>
      <c r="E190" s="446">
        <v>10435</v>
      </c>
      <c r="F190" s="446">
        <v>6755.5</v>
      </c>
      <c r="G190" s="446">
        <v>1070.2</v>
      </c>
      <c r="H190" s="369">
        <f t="shared" si="11"/>
        <v>-5685.3</v>
      </c>
      <c r="I190" s="333">
        <f t="shared" si="9"/>
        <v>10.255869669381887</v>
      </c>
      <c r="J190" s="369">
        <f t="shared" si="10"/>
        <v>15.8419065946266</v>
      </c>
      <c r="K190" s="345">
        <f t="shared" si="13"/>
        <v>79.10000000000002</v>
      </c>
    </row>
    <row r="191" spans="1:11" s="168" customFormat="1" ht="37.5" customHeight="1" thickBot="1">
      <c r="A191" s="491" t="s">
        <v>355</v>
      </c>
      <c r="B191" s="89" t="s">
        <v>377</v>
      </c>
      <c r="C191" s="446">
        <v>130</v>
      </c>
      <c r="D191" s="446">
        <v>32</v>
      </c>
      <c r="E191" s="446">
        <v>2202.9</v>
      </c>
      <c r="F191" s="446">
        <v>2202.9</v>
      </c>
      <c r="G191" s="446"/>
      <c r="H191" s="369">
        <f t="shared" si="11"/>
        <v>-2202.9</v>
      </c>
      <c r="I191" s="333">
        <f t="shared" si="9"/>
        <v>0</v>
      </c>
      <c r="J191" s="369">
        <f t="shared" si="10"/>
        <v>0</v>
      </c>
      <c r="K191" s="345">
        <f t="shared" si="13"/>
        <v>-130</v>
      </c>
    </row>
    <row r="192" spans="1:11" s="168" customFormat="1" ht="22.5" customHeight="1" thickBot="1">
      <c r="A192" s="491" t="s">
        <v>356</v>
      </c>
      <c r="B192" s="93" t="s">
        <v>378</v>
      </c>
      <c r="C192" s="446">
        <f>C193</f>
        <v>669.2</v>
      </c>
      <c r="D192" s="446">
        <f>D193</f>
        <v>3158.5</v>
      </c>
      <c r="E192" s="446">
        <f>E193</f>
        <v>3158.5</v>
      </c>
      <c r="F192" s="446">
        <f>F193</f>
        <v>1017.3</v>
      </c>
      <c r="G192" s="446">
        <f>G193</f>
        <v>447.7</v>
      </c>
      <c r="H192" s="369">
        <f t="shared" si="11"/>
        <v>-569.5999999999999</v>
      </c>
      <c r="I192" s="333">
        <f t="shared" si="9"/>
        <v>14.174449897103056</v>
      </c>
      <c r="J192" s="369">
        <f t="shared" si="10"/>
        <v>44.00865034896294</v>
      </c>
      <c r="K192" s="345">
        <f t="shared" si="13"/>
        <v>-221.50000000000006</v>
      </c>
    </row>
    <row r="193" spans="1:11" s="168" customFormat="1" ht="29.25" customHeight="1" thickBot="1">
      <c r="A193" s="491" t="s">
        <v>357</v>
      </c>
      <c r="B193" s="93" t="s">
        <v>379</v>
      </c>
      <c r="C193" s="446">
        <v>669.2</v>
      </c>
      <c r="D193" s="446">
        <v>3158.5</v>
      </c>
      <c r="E193" s="446">
        <v>3158.5</v>
      </c>
      <c r="F193" s="446">
        <v>1017.3</v>
      </c>
      <c r="G193" s="446">
        <v>447.7</v>
      </c>
      <c r="H193" s="369">
        <f t="shared" si="11"/>
        <v>-569.5999999999999</v>
      </c>
      <c r="I193" s="333">
        <f t="shared" si="9"/>
        <v>14.174449897103056</v>
      </c>
      <c r="J193" s="369">
        <f t="shared" si="10"/>
        <v>44.00865034896294</v>
      </c>
      <c r="K193" s="345">
        <f t="shared" si="13"/>
        <v>-221.50000000000006</v>
      </c>
    </row>
    <row r="194" spans="1:11" s="168" customFormat="1" ht="24" customHeight="1" thickBot="1">
      <c r="A194" s="491" t="s">
        <v>358</v>
      </c>
      <c r="B194" s="93" t="s">
        <v>380</v>
      </c>
      <c r="C194" s="446">
        <v>44.6</v>
      </c>
      <c r="D194" s="446">
        <v>129.1</v>
      </c>
      <c r="E194" s="446">
        <v>129.1</v>
      </c>
      <c r="F194" s="446">
        <v>118.4</v>
      </c>
      <c r="G194" s="446">
        <v>14.2</v>
      </c>
      <c r="H194" s="369">
        <f t="shared" si="11"/>
        <v>-104.2</v>
      </c>
      <c r="I194" s="333">
        <f t="shared" si="9"/>
        <v>10.999225406661504</v>
      </c>
      <c r="J194" s="369">
        <f t="shared" si="10"/>
        <v>11.993243243243242</v>
      </c>
      <c r="K194" s="345">
        <f t="shared" si="13"/>
        <v>-30.400000000000002</v>
      </c>
    </row>
    <row r="195" spans="1:11" s="168" customFormat="1" ht="29.25" customHeight="1" thickBot="1">
      <c r="A195" s="493" t="s">
        <v>359</v>
      </c>
      <c r="B195" s="351" t="s">
        <v>381</v>
      </c>
      <c r="C195" s="353"/>
      <c r="D195" s="353">
        <v>100</v>
      </c>
      <c r="E195" s="353">
        <v>100</v>
      </c>
      <c r="F195" s="353">
        <v>100</v>
      </c>
      <c r="G195" s="353"/>
      <c r="H195" s="372">
        <f t="shared" si="11"/>
        <v>-100</v>
      </c>
      <c r="I195" s="333">
        <f t="shared" si="9"/>
        <v>0</v>
      </c>
      <c r="J195" s="369">
        <f t="shared" si="10"/>
        <v>0</v>
      </c>
      <c r="K195" s="463">
        <f t="shared" si="13"/>
        <v>0</v>
      </c>
    </row>
    <row r="196" spans="1:11" s="117" customFormat="1" ht="29.25" customHeight="1" thickBot="1">
      <c r="A196" s="158"/>
      <c r="B196" s="561" t="s">
        <v>192</v>
      </c>
      <c r="C196" s="562"/>
      <c r="D196" s="562"/>
      <c r="E196" s="562"/>
      <c r="F196" s="562"/>
      <c r="G196" s="562"/>
      <c r="H196" s="562"/>
      <c r="I196" s="562"/>
      <c r="J196" s="562"/>
      <c r="K196" s="563"/>
    </row>
    <row r="197" spans="1:11" s="360" customFormat="1" ht="39.75" customHeight="1" thickBot="1">
      <c r="A197" s="354" t="s">
        <v>193</v>
      </c>
      <c r="B197" s="355" t="s">
        <v>194</v>
      </c>
      <c r="C197" s="356"/>
      <c r="D197" s="356">
        <v>100</v>
      </c>
      <c r="E197" s="356">
        <v>100</v>
      </c>
      <c r="F197" s="356">
        <v>100</v>
      </c>
      <c r="G197" s="356"/>
      <c r="H197" s="357">
        <f>G197-F197</f>
        <v>-100</v>
      </c>
      <c r="I197" s="358">
        <f>IF(C197=0,"",IF(($G197/C197*100)&gt;=200,"В/100",$G197/C197*100))</f>
      </c>
      <c r="J197" s="359">
        <f>IF(E197=0,"",IF((G197/E197*100)&gt;=200,"В/100",G197/E197*100))</f>
        <v>0</v>
      </c>
      <c r="K197" s="347">
        <f t="shared" si="13"/>
        <v>0</v>
      </c>
    </row>
    <row r="198" spans="1:11" s="14" customFormat="1" ht="27.75" customHeight="1" thickBot="1">
      <c r="A198" s="566" t="s">
        <v>56</v>
      </c>
      <c r="B198" s="567"/>
      <c r="C198" s="567"/>
      <c r="D198" s="567"/>
      <c r="E198" s="567"/>
      <c r="F198" s="567"/>
      <c r="G198" s="567"/>
      <c r="H198" s="567"/>
      <c r="I198" s="567"/>
      <c r="J198" s="567"/>
      <c r="K198" s="568"/>
    </row>
    <row r="199" spans="1:28" s="151" customFormat="1" ht="20.25" thickBot="1">
      <c r="A199" s="220">
        <v>602000</v>
      </c>
      <c r="B199" s="508" t="s">
        <v>30</v>
      </c>
      <c r="C199" s="509">
        <v>-1629.5</v>
      </c>
      <c r="D199" s="509"/>
      <c r="E199" s="510"/>
      <c r="F199" s="510"/>
      <c r="G199" s="511">
        <v>-803.2</v>
      </c>
      <c r="H199" s="512"/>
      <c r="I199" s="269"/>
      <c r="J199" s="513"/>
      <c r="K199" s="514"/>
      <c r="L199" s="150"/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50"/>
      <c r="Y199" s="150"/>
      <c r="Z199" s="150"/>
      <c r="AA199" s="150"/>
      <c r="AB199" s="150"/>
    </row>
    <row r="200" spans="1:28" s="151" customFormat="1" ht="20.25" thickBot="1">
      <c r="A200" s="152">
        <v>602100</v>
      </c>
      <c r="B200" s="221" t="s">
        <v>31</v>
      </c>
      <c r="C200" s="223">
        <v>7821.1</v>
      </c>
      <c r="D200" s="223"/>
      <c r="E200" s="268"/>
      <c r="F200" s="268"/>
      <c r="G200" s="225">
        <v>17866.7</v>
      </c>
      <c r="H200" s="237"/>
      <c r="I200" s="266"/>
      <c r="J200" s="269"/>
      <c r="K200" s="270"/>
      <c r="L200" s="150"/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  <c r="X200" s="150"/>
      <c r="Y200" s="150"/>
      <c r="Z200" s="150"/>
      <c r="AA200" s="150"/>
      <c r="AB200" s="150"/>
    </row>
    <row r="201" spans="1:28" s="151" customFormat="1" ht="19.5" customHeight="1" thickBot="1">
      <c r="A201" s="152">
        <v>602200</v>
      </c>
      <c r="B201" s="221" t="s">
        <v>32</v>
      </c>
      <c r="C201" s="223">
        <v>9124.8</v>
      </c>
      <c r="D201" s="223"/>
      <c r="E201" s="223"/>
      <c r="F201" s="223"/>
      <c r="G201" s="226">
        <v>17690</v>
      </c>
      <c r="H201" s="236"/>
      <c r="I201" s="271"/>
      <c r="J201" s="266"/>
      <c r="K201" s="272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  <c r="Y201" s="150"/>
      <c r="Z201" s="150"/>
      <c r="AA201" s="150"/>
      <c r="AB201" s="150"/>
    </row>
    <row r="202" spans="1:28" s="151" customFormat="1" ht="20.25" hidden="1" thickBot="1">
      <c r="A202" s="152"/>
      <c r="B202" s="153" t="s">
        <v>14</v>
      </c>
      <c r="C202" s="273"/>
      <c r="D202" s="273"/>
      <c r="E202" s="274"/>
      <c r="F202" s="274"/>
      <c r="G202" s="227"/>
      <c r="H202" s="234"/>
      <c r="I202" s="275"/>
      <c r="J202" s="276"/>
      <c r="K202" s="277"/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  <c r="Y202" s="150"/>
      <c r="Z202" s="150"/>
      <c r="AA202" s="150"/>
      <c r="AB202" s="150"/>
    </row>
    <row r="203" spans="1:28" s="151" customFormat="1" ht="20.25" hidden="1" thickBot="1">
      <c r="A203" s="152"/>
      <c r="B203" s="153" t="s">
        <v>12</v>
      </c>
      <c r="C203" s="278"/>
      <c r="D203" s="278"/>
      <c r="E203" s="279"/>
      <c r="F203" s="279"/>
      <c r="G203" s="228"/>
      <c r="H203" s="234"/>
      <c r="I203" s="275"/>
      <c r="J203" s="280"/>
      <c r="K203" s="281"/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  <c r="Y203" s="150"/>
      <c r="Z203" s="150"/>
      <c r="AA203" s="150"/>
      <c r="AB203" s="150"/>
    </row>
    <row r="204" spans="1:28" s="151" customFormat="1" ht="20.25" hidden="1" thickBot="1">
      <c r="A204" s="152"/>
      <c r="B204" s="153" t="s">
        <v>13</v>
      </c>
      <c r="C204" s="278"/>
      <c r="D204" s="278"/>
      <c r="E204" s="278"/>
      <c r="F204" s="278"/>
      <c r="G204" s="229"/>
      <c r="H204" s="235"/>
      <c r="I204" s="275"/>
      <c r="J204" s="280"/>
      <c r="K204" s="277"/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  <c r="Y204" s="150"/>
      <c r="Z204" s="150"/>
      <c r="AA204" s="150"/>
      <c r="AB204" s="150"/>
    </row>
    <row r="205" spans="1:28" s="151" customFormat="1" ht="20.25" hidden="1" thickBot="1">
      <c r="A205" s="152"/>
      <c r="B205" s="153" t="s">
        <v>15</v>
      </c>
      <c r="C205" s="278"/>
      <c r="D205" s="278"/>
      <c r="E205" s="279"/>
      <c r="F205" s="279"/>
      <c r="G205" s="228"/>
      <c r="H205" s="234"/>
      <c r="I205" s="275"/>
      <c r="J205" s="280"/>
      <c r="K205" s="277"/>
      <c r="L205" s="150"/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  <c r="Y205" s="150"/>
      <c r="Z205" s="150"/>
      <c r="AA205" s="150"/>
      <c r="AB205" s="150"/>
    </row>
    <row r="206" spans="1:28" s="157" customFormat="1" ht="20.25" hidden="1" thickBot="1">
      <c r="A206" s="154"/>
      <c r="B206" s="155" t="s">
        <v>34</v>
      </c>
      <c r="C206" s="282"/>
      <c r="D206" s="282"/>
      <c r="E206" s="283"/>
      <c r="F206" s="283"/>
      <c r="G206" s="230"/>
      <c r="H206" s="234"/>
      <c r="I206" s="275"/>
      <c r="J206" s="280"/>
      <c r="K206" s="281"/>
      <c r="L206" s="156"/>
      <c r="M206" s="156"/>
      <c r="N206" s="156"/>
      <c r="O206" s="156"/>
      <c r="P206" s="156"/>
      <c r="Q206" s="156"/>
      <c r="R206" s="156"/>
      <c r="S206" s="156"/>
      <c r="T206" s="156"/>
      <c r="U206" s="156"/>
      <c r="V206" s="156"/>
      <c r="W206" s="156"/>
      <c r="X206" s="156"/>
      <c r="Y206" s="156"/>
      <c r="Z206" s="156"/>
      <c r="AA206" s="156"/>
      <c r="AB206" s="156"/>
    </row>
    <row r="207" spans="1:28" s="157" customFormat="1" ht="20.25" hidden="1" thickBot="1">
      <c r="A207" s="154"/>
      <c r="B207" s="155" t="s">
        <v>35</v>
      </c>
      <c r="C207" s="282"/>
      <c r="D207" s="282"/>
      <c r="E207" s="283"/>
      <c r="F207" s="283"/>
      <c r="G207" s="230"/>
      <c r="H207" s="234"/>
      <c r="I207" s="275"/>
      <c r="J207" s="280"/>
      <c r="K207" s="281"/>
      <c r="L207" s="156"/>
      <c r="M207" s="156"/>
      <c r="N207" s="156"/>
      <c r="O207" s="156"/>
      <c r="P207" s="156"/>
      <c r="Q207" s="156"/>
      <c r="R207" s="156"/>
      <c r="S207" s="156"/>
      <c r="T207" s="156"/>
      <c r="U207" s="156"/>
      <c r="V207" s="156"/>
      <c r="W207" s="156"/>
      <c r="X207" s="156"/>
      <c r="Y207" s="156"/>
      <c r="Z207" s="156"/>
      <c r="AA207" s="156"/>
      <c r="AB207" s="156"/>
    </row>
    <row r="208" spans="1:28" s="157" customFormat="1" ht="20.25" hidden="1" thickBot="1">
      <c r="A208" s="154"/>
      <c r="B208" s="155" t="s">
        <v>51</v>
      </c>
      <c r="C208" s="282"/>
      <c r="D208" s="282"/>
      <c r="E208" s="283"/>
      <c r="F208" s="283"/>
      <c r="G208" s="230"/>
      <c r="H208" s="234"/>
      <c r="I208" s="275"/>
      <c r="J208" s="280"/>
      <c r="K208" s="281"/>
      <c r="L208" s="156"/>
      <c r="M208" s="156"/>
      <c r="N208" s="156"/>
      <c r="O208" s="156"/>
      <c r="P208" s="156"/>
      <c r="Q208" s="156"/>
      <c r="R208" s="156"/>
      <c r="S208" s="156"/>
      <c r="T208" s="156"/>
      <c r="U208" s="156"/>
      <c r="V208" s="156"/>
      <c r="W208" s="156"/>
      <c r="X208" s="156"/>
      <c r="Y208" s="156"/>
      <c r="Z208" s="156"/>
      <c r="AA208" s="156"/>
      <c r="AB208" s="156"/>
    </row>
    <row r="209" spans="1:28" s="157" customFormat="1" ht="39.75" hidden="1" thickBot="1">
      <c r="A209" s="154"/>
      <c r="B209" s="155" t="s">
        <v>49</v>
      </c>
      <c r="C209" s="282"/>
      <c r="D209" s="282"/>
      <c r="E209" s="283"/>
      <c r="F209" s="283"/>
      <c r="G209" s="230"/>
      <c r="H209" s="234"/>
      <c r="I209" s="275"/>
      <c r="J209" s="280"/>
      <c r="K209" s="281"/>
      <c r="L209" s="156"/>
      <c r="M209" s="156"/>
      <c r="N209" s="156"/>
      <c r="O209" s="156"/>
      <c r="P209" s="156"/>
      <c r="Q209" s="156"/>
      <c r="R209" s="156"/>
      <c r="S209" s="156"/>
      <c r="T209" s="156"/>
      <c r="U209" s="156"/>
      <c r="V209" s="156"/>
      <c r="W209" s="156"/>
      <c r="X209" s="156"/>
      <c r="Y209" s="156"/>
      <c r="Z209" s="156"/>
      <c r="AA209" s="156"/>
      <c r="AB209" s="156"/>
    </row>
    <row r="210" spans="1:28" s="157" customFormat="1" ht="20.25" hidden="1" thickBot="1">
      <c r="A210" s="154"/>
      <c r="B210" s="155" t="s">
        <v>36</v>
      </c>
      <c r="C210" s="282"/>
      <c r="D210" s="282"/>
      <c r="E210" s="283"/>
      <c r="F210" s="283"/>
      <c r="G210" s="230"/>
      <c r="H210" s="234"/>
      <c r="I210" s="275"/>
      <c r="J210" s="280"/>
      <c r="K210" s="281"/>
      <c r="L210" s="156"/>
      <c r="M210" s="156"/>
      <c r="N210" s="156"/>
      <c r="O210" s="156"/>
      <c r="P210" s="156"/>
      <c r="Q210" s="156"/>
      <c r="R210" s="156"/>
      <c r="S210" s="156"/>
      <c r="T210" s="156"/>
      <c r="U210" s="156"/>
      <c r="V210" s="156"/>
      <c r="W210" s="156"/>
      <c r="X210" s="156"/>
      <c r="Y210" s="156"/>
      <c r="Z210" s="156"/>
      <c r="AA210" s="156"/>
      <c r="AB210" s="156"/>
    </row>
    <row r="211" spans="1:28" s="157" customFormat="1" ht="39.75" hidden="1" thickBot="1">
      <c r="A211" s="154"/>
      <c r="B211" s="155" t="s">
        <v>37</v>
      </c>
      <c r="C211" s="282"/>
      <c r="D211" s="282"/>
      <c r="E211" s="283"/>
      <c r="F211" s="283"/>
      <c r="G211" s="230"/>
      <c r="H211" s="234"/>
      <c r="I211" s="275"/>
      <c r="J211" s="280"/>
      <c r="K211" s="281"/>
      <c r="L211" s="156"/>
      <c r="M211" s="156"/>
      <c r="N211" s="156"/>
      <c r="O211" s="156"/>
      <c r="P211" s="156"/>
      <c r="Q211" s="156"/>
      <c r="R211" s="156"/>
      <c r="S211" s="156"/>
      <c r="T211" s="156"/>
      <c r="U211" s="156"/>
      <c r="V211" s="156"/>
      <c r="W211" s="156"/>
      <c r="X211" s="156"/>
      <c r="Y211" s="156"/>
      <c r="Z211" s="156"/>
      <c r="AA211" s="156"/>
      <c r="AB211" s="156"/>
    </row>
    <row r="212" spans="1:28" s="157" customFormat="1" ht="39.75" hidden="1" thickBot="1">
      <c r="A212" s="154"/>
      <c r="B212" s="155" t="s">
        <v>38</v>
      </c>
      <c r="C212" s="282"/>
      <c r="D212" s="282"/>
      <c r="E212" s="283"/>
      <c r="F212" s="283"/>
      <c r="G212" s="230"/>
      <c r="H212" s="234"/>
      <c r="I212" s="275"/>
      <c r="J212" s="280"/>
      <c r="K212" s="281"/>
      <c r="L212" s="156"/>
      <c r="M212" s="156"/>
      <c r="N212" s="156"/>
      <c r="O212" s="156"/>
      <c r="P212" s="156"/>
      <c r="Q212" s="156"/>
      <c r="R212" s="156"/>
      <c r="S212" s="156"/>
      <c r="T212" s="156"/>
      <c r="U212" s="156"/>
      <c r="V212" s="156"/>
      <c r="W212" s="156"/>
      <c r="X212" s="156"/>
      <c r="Y212" s="156"/>
      <c r="Z212" s="156"/>
      <c r="AA212" s="156"/>
      <c r="AB212" s="156"/>
    </row>
    <row r="213" spans="1:28" s="157" customFormat="1" ht="39.75" hidden="1" thickBot="1">
      <c r="A213" s="154"/>
      <c r="B213" s="155" t="s">
        <v>39</v>
      </c>
      <c r="C213" s="282"/>
      <c r="D213" s="282"/>
      <c r="E213" s="283"/>
      <c r="F213" s="283"/>
      <c r="G213" s="230"/>
      <c r="H213" s="234"/>
      <c r="I213" s="275"/>
      <c r="J213" s="280"/>
      <c r="K213" s="281"/>
      <c r="L213" s="156"/>
      <c r="M213" s="156"/>
      <c r="N213" s="156"/>
      <c r="O213" s="156"/>
      <c r="P213" s="156"/>
      <c r="Q213" s="156"/>
      <c r="R213" s="156"/>
      <c r="S213" s="156"/>
      <c r="T213" s="156"/>
      <c r="U213" s="156"/>
      <c r="V213" s="156"/>
      <c r="W213" s="156"/>
      <c r="X213" s="156"/>
      <c r="Y213" s="156"/>
      <c r="Z213" s="156"/>
      <c r="AA213" s="156"/>
      <c r="AB213" s="156"/>
    </row>
    <row r="214" spans="1:28" s="157" customFormat="1" ht="20.25" hidden="1" thickBot="1">
      <c r="A214" s="154"/>
      <c r="B214" s="155" t="s">
        <v>40</v>
      </c>
      <c r="C214" s="282"/>
      <c r="D214" s="282"/>
      <c r="E214" s="283"/>
      <c r="F214" s="283"/>
      <c r="G214" s="230"/>
      <c r="H214" s="234"/>
      <c r="I214" s="275"/>
      <c r="J214" s="280"/>
      <c r="K214" s="281"/>
      <c r="L214" s="156"/>
      <c r="M214" s="156"/>
      <c r="N214" s="156"/>
      <c r="O214" s="156"/>
      <c r="P214" s="156"/>
      <c r="Q214" s="156"/>
      <c r="R214" s="156"/>
      <c r="S214" s="156"/>
      <c r="T214" s="156"/>
      <c r="U214" s="156"/>
      <c r="V214" s="156"/>
      <c r="W214" s="156"/>
      <c r="X214" s="156"/>
      <c r="Y214" s="156"/>
      <c r="Z214" s="156"/>
      <c r="AA214" s="156"/>
      <c r="AB214" s="156"/>
    </row>
    <row r="215" spans="1:28" s="157" customFormat="1" ht="20.25" hidden="1" thickBot="1">
      <c r="A215" s="154"/>
      <c r="B215" s="155" t="s">
        <v>41</v>
      </c>
      <c r="C215" s="282"/>
      <c r="D215" s="282"/>
      <c r="E215" s="283"/>
      <c r="F215" s="283"/>
      <c r="G215" s="230"/>
      <c r="H215" s="234"/>
      <c r="I215" s="275"/>
      <c r="J215" s="280"/>
      <c r="K215" s="281"/>
      <c r="L215" s="156"/>
      <c r="M215" s="156"/>
      <c r="N215" s="156"/>
      <c r="O215" s="156"/>
      <c r="P215" s="156"/>
      <c r="Q215" s="156"/>
      <c r="R215" s="156"/>
      <c r="S215" s="156"/>
      <c r="T215" s="156"/>
      <c r="U215" s="156"/>
      <c r="V215" s="156"/>
      <c r="W215" s="156"/>
      <c r="X215" s="156"/>
      <c r="Y215" s="156"/>
      <c r="Z215" s="156"/>
      <c r="AA215" s="156"/>
      <c r="AB215" s="156"/>
    </row>
    <row r="216" spans="1:28" s="157" customFormat="1" ht="17.25" customHeight="1" hidden="1">
      <c r="A216" s="154"/>
      <c r="B216" s="155" t="s">
        <v>42</v>
      </c>
      <c r="C216" s="282"/>
      <c r="D216" s="282"/>
      <c r="E216" s="283"/>
      <c r="F216" s="283"/>
      <c r="G216" s="230"/>
      <c r="H216" s="234"/>
      <c r="I216" s="275"/>
      <c r="J216" s="280"/>
      <c r="K216" s="281"/>
      <c r="L216" s="156"/>
      <c r="M216" s="156"/>
      <c r="N216" s="156"/>
      <c r="O216" s="156"/>
      <c r="P216" s="156"/>
      <c r="Q216" s="156"/>
      <c r="R216" s="156"/>
      <c r="S216" s="156"/>
      <c r="T216" s="156"/>
      <c r="U216" s="156"/>
      <c r="V216" s="156"/>
      <c r="W216" s="156"/>
      <c r="X216" s="156"/>
      <c r="Y216" s="156"/>
      <c r="Z216" s="156"/>
      <c r="AA216" s="156"/>
      <c r="AB216" s="156"/>
    </row>
    <row r="217" spans="1:28" s="157" customFormat="1" ht="20.25" hidden="1" thickBot="1">
      <c r="A217" s="154"/>
      <c r="B217" s="155" t="s">
        <v>43</v>
      </c>
      <c r="C217" s="282"/>
      <c r="D217" s="282"/>
      <c r="E217" s="283"/>
      <c r="F217" s="283"/>
      <c r="G217" s="230"/>
      <c r="H217" s="234"/>
      <c r="I217" s="275"/>
      <c r="J217" s="280"/>
      <c r="K217" s="281"/>
      <c r="L217" s="156"/>
      <c r="M217" s="156"/>
      <c r="N217" s="156"/>
      <c r="O217" s="156"/>
      <c r="P217" s="156"/>
      <c r="Q217" s="156"/>
      <c r="R217" s="156"/>
      <c r="S217" s="156"/>
      <c r="T217" s="156"/>
      <c r="U217" s="156"/>
      <c r="V217" s="156"/>
      <c r="W217" s="156"/>
      <c r="X217" s="156"/>
      <c r="Y217" s="156"/>
      <c r="Z217" s="156"/>
      <c r="AA217" s="156"/>
      <c r="AB217" s="156"/>
    </row>
    <row r="218" spans="1:28" s="157" customFormat="1" ht="18.75" customHeight="1" hidden="1">
      <c r="A218" s="154"/>
      <c r="B218" s="155" t="s">
        <v>44</v>
      </c>
      <c r="C218" s="282"/>
      <c r="D218" s="282"/>
      <c r="E218" s="283"/>
      <c r="F218" s="283"/>
      <c r="G218" s="230"/>
      <c r="H218" s="234"/>
      <c r="I218" s="275"/>
      <c r="J218" s="280"/>
      <c r="K218" s="281"/>
      <c r="L218" s="156"/>
      <c r="M218" s="156"/>
      <c r="N218" s="156"/>
      <c r="O218" s="156"/>
      <c r="P218" s="156"/>
      <c r="Q218" s="156"/>
      <c r="R218" s="156"/>
      <c r="S218" s="156"/>
      <c r="T218" s="156"/>
      <c r="U218" s="156"/>
      <c r="V218" s="156"/>
      <c r="W218" s="156"/>
      <c r="X218" s="156"/>
      <c r="Y218" s="156"/>
      <c r="Z218" s="156"/>
      <c r="AA218" s="156"/>
      <c r="AB218" s="156"/>
    </row>
    <row r="219" spans="1:28" s="157" customFormat="1" ht="20.25" hidden="1" thickBot="1">
      <c r="A219" s="154"/>
      <c r="B219" s="155" t="s">
        <v>45</v>
      </c>
      <c r="C219" s="282"/>
      <c r="D219" s="282"/>
      <c r="E219" s="283"/>
      <c r="F219" s="283"/>
      <c r="G219" s="230"/>
      <c r="H219" s="234"/>
      <c r="I219" s="275"/>
      <c r="J219" s="280"/>
      <c r="K219" s="281"/>
      <c r="L219" s="156"/>
      <c r="M219" s="156"/>
      <c r="N219" s="156"/>
      <c r="O219" s="156"/>
      <c r="P219" s="156"/>
      <c r="Q219" s="156"/>
      <c r="R219" s="156"/>
      <c r="S219" s="156"/>
      <c r="T219" s="156"/>
      <c r="U219" s="156"/>
      <c r="V219" s="156"/>
      <c r="W219" s="156"/>
      <c r="X219" s="156"/>
      <c r="Y219" s="156"/>
      <c r="Z219" s="156"/>
      <c r="AA219" s="156"/>
      <c r="AB219" s="156"/>
    </row>
    <row r="220" spans="1:28" s="157" customFormat="1" ht="39.75" hidden="1" thickBot="1">
      <c r="A220" s="154"/>
      <c r="B220" s="155" t="s">
        <v>0</v>
      </c>
      <c r="C220" s="282"/>
      <c r="D220" s="282"/>
      <c r="E220" s="283"/>
      <c r="F220" s="283"/>
      <c r="G220" s="230"/>
      <c r="H220" s="234"/>
      <c r="I220" s="275"/>
      <c r="J220" s="280"/>
      <c r="K220" s="281"/>
      <c r="L220" s="156"/>
      <c r="M220" s="156"/>
      <c r="N220" s="156"/>
      <c r="O220" s="156"/>
      <c r="P220" s="156"/>
      <c r="Q220" s="156"/>
      <c r="R220" s="156"/>
      <c r="S220" s="156"/>
      <c r="T220" s="156"/>
      <c r="U220" s="156"/>
      <c r="V220" s="156"/>
      <c r="W220" s="156"/>
      <c r="X220" s="156"/>
      <c r="Y220" s="156"/>
      <c r="Z220" s="156"/>
      <c r="AA220" s="156"/>
      <c r="AB220" s="156"/>
    </row>
    <row r="221" spans="1:28" s="157" customFormat="1" ht="39.75" hidden="1" thickBot="1">
      <c r="A221" s="154"/>
      <c r="B221" s="155" t="s">
        <v>63</v>
      </c>
      <c r="C221" s="282"/>
      <c r="D221" s="282"/>
      <c r="E221" s="283"/>
      <c r="F221" s="283"/>
      <c r="G221" s="230"/>
      <c r="H221" s="234"/>
      <c r="I221" s="275"/>
      <c r="J221" s="280"/>
      <c r="K221" s="281"/>
      <c r="L221" s="156"/>
      <c r="M221" s="156"/>
      <c r="N221" s="156"/>
      <c r="O221" s="156"/>
      <c r="P221" s="156"/>
      <c r="Q221" s="156"/>
      <c r="R221" s="156"/>
      <c r="S221" s="156"/>
      <c r="T221" s="156"/>
      <c r="U221" s="156"/>
      <c r="V221" s="156"/>
      <c r="W221" s="156"/>
      <c r="X221" s="156"/>
      <c r="Y221" s="156"/>
      <c r="Z221" s="156"/>
      <c r="AA221" s="156"/>
      <c r="AB221" s="156"/>
    </row>
    <row r="222" spans="1:28" s="157" customFormat="1" ht="20.25" hidden="1" thickBot="1">
      <c r="A222" s="154"/>
      <c r="B222" s="155" t="s">
        <v>58</v>
      </c>
      <c r="C222" s="282"/>
      <c r="D222" s="282"/>
      <c r="E222" s="283"/>
      <c r="F222" s="283"/>
      <c r="G222" s="230"/>
      <c r="H222" s="234"/>
      <c r="I222" s="275"/>
      <c r="J222" s="280"/>
      <c r="K222" s="277"/>
      <c r="L222" s="156"/>
      <c r="M222" s="156"/>
      <c r="N222" s="156"/>
      <c r="O222" s="156"/>
      <c r="P222" s="156"/>
      <c r="Q222" s="156"/>
      <c r="R222" s="156"/>
      <c r="S222" s="156"/>
      <c r="T222" s="156"/>
      <c r="U222" s="156"/>
      <c r="V222" s="156"/>
      <c r="W222" s="156"/>
      <c r="X222" s="156"/>
      <c r="Y222" s="156"/>
      <c r="Z222" s="156"/>
      <c r="AA222" s="156"/>
      <c r="AB222" s="156"/>
    </row>
    <row r="223" spans="1:28" s="157" customFormat="1" ht="20.25" hidden="1" thickBot="1">
      <c r="A223" s="154"/>
      <c r="B223" s="155" t="s">
        <v>46</v>
      </c>
      <c r="C223" s="282"/>
      <c r="D223" s="282"/>
      <c r="E223" s="283"/>
      <c r="F223" s="283"/>
      <c r="G223" s="230"/>
      <c r="H223" s="234"/>
      <c r="I223" s="275"/>
      <c r="J223" s="280"/>
      <c r="K223" s="277"/>
      <c r="L223" s="156"/>
      <c r="M223" s="156"/>
      <c r="N223" s="156"/>
      <c r="O223" s="156"/>
      <c r="P223" s="156"/>
      <c r="Q223" s="156"/>
      <c r="R223" s="156"/>
      <c r="S223" s="156"/>
      <c r="T223" s="156"/>
      <c r="U223" s="156"/>
      <c r="V223" s="156"/>
      <c r="W223" s="156"/>
      <c r="X223" s="156"/>
      <c r="Y223" s="156"/>
      <c r="Z223" s="156"/>
      <c r="AA223" s="156"/>
      <c r="AB223" s="156"/>
    </row>
    <row r="224" spans="1:28" s="157" customFormat="1" ht="20.25" hidden="1" thickBot="1">
      <c r="A224" s="154"/>
      <c r="B224" s="155" t="s">
        <v>47</v>
      </c>
      <c r="C224" s="284"/>
      <c r="D224" s="284"/>
      <c r="E224" s="285"/>
      <c r="F224" s="285"/>
      <c r="G224" s="231"/>
      <c r="H224" s="238"/>
      <c r="I224" s="286"/>
      <c r="J224" s="280"/>
      <c r="K224" s="287"/>
      <c r="L224" s="156"/>
      <c r="M224" s="156"/>
      <c r="N224" s="156"/>
      <c r="O224" s="156"/>
      <c r="P224" s="156"/>
      <c r="Q224" s="156"/>
      <c r="R224" s="156"/>
      <c r="S224" s="156"/>
      <c r="T224" s="156"/>
      <c r="U224" s="156"/>
      <c r="V224" s="156"/>
      <c r="W224" s="156"/>
      <c r="X224" s="156"/>
      <c r="Y224" s="156"/>
      <c r="Z224" s="156"/>
      <c r="AA224" s="156"/>
      <c r="AB224" s="156"/>
    </row>
    <row r="225" spans="1:28" s="151" customFormat="1" ht="20.25" thickBot="1">
      <c r="A225" s="152">
        <v>602300</v>
      </c>
      <c r="B225" s="221" t="s">
        <v>33</v>
      </c>
      <c r="C225" s="223">
        <v>234.7</v>
      </c>
      <c r="D225" s="223"/>
      <c r="E225" s="268"/>
      <c r="F225" s="268"/>
      <c r="G225" s="225">
        <v>1110.8</v>
      </c>
      <c r="H225" s="237"/>
      <c r="I225" s="266"/>
      <c r="J225" s="288"/>
      <c r="K225" s="267"/>
      <c r="L225" s="150"/>
      <c r="M225" s="150"/>
      <c r="N225" s="150"/>
      <c r="O225" s="150"/>
      <c r="P225" s="150"/>
      <c r="Q225" s="150"/>
      <c r="R225" s="150"/>
      <c r="S225" s="150"/>
      <c r="T225" s="150"/>
      <c r="U225" s="150"/>
      <c r="V225" s="150"/>
      <c r="W225" s="150"/>
      <c r="X225" s="150"/>
      <c r="Y225" s="150"/>
      <c r="Z225" s="150"/>
      <c r="AA225" s="150"/>
      <c r="AB225" s="150"/>
    </row>
    <row r="226" spans="1:28" s="151" customFormat="1" ht="39.75" thickBot="1">
      <c r="A226" s="152">
        <v>602400</v>
      </c>
      <c r="B226" s="221" t="s">
        <v>20</v>
      </c>
      <c r="C226" s="223">
        <v>-325.8</v>
      </c>
      <c r="D226" s="223"/>
      <c r="E226" s="268"/>
      <c r="F226" s="268"/>
      <c r="G226" s="225">
        <v>-980</v>
      </c>
      <c r="H226" s="239"/>
      <c r="I226" s="271"/>
      <c r="J226" s="266"/>
      <c r="K226" s="272"/>
      <c r="L226" s="150"/>
      <c r="M226" s="150"/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  <c r="X226" s="150"/>
      <c r="Y226" s="150"/>
      <c r="Z226" s="150"/>
      <c r="AA226" s="150"/>
      <c r="AB226" s="150"/>
    </row>
    <row r="227" spans="1:11" s="9" customFormat="1" ht="21" customHeight="1" hidden="1" thickBot="1">
      <c r="A227" s="18">
        <v>603000</v>
      </c>
      <c r="B227" s="17" t="s">
        <v>28</v>
      </c>
      <c r="C227" s="222">
        <v>0</v>
      </c>
      <c r="D227" s="224"/>
      <c r="E227" s="171"/>
      <c r="F227" s="171"/>
      <c r="G227" s="232"/>
      <c r="H227" s="233"/>
      <c r="I227" s="289"/>
      <c r="J227" s="290"/>
      <c r="K227" s="291"/>
    </row>
    <row r="228" spans="1:11" s="205" customFormat="1" ht="26.25" customHeight="1" thickBot="1">
      <c r="A228" s="206"/>
      <c r="B228" s="260" t="s">
        <v>57</v>
      </c>
      <c r="C228" s="339">
        <f>+C199+C227</f>
        <v>-1629.5</v>
      </c>
      <c r="D228" s="330"/>
      <c r="E228" s="330">
        <f>+E226+E227</f>
        <v>0</v>
      </c>
      <c r="F228" s="339"/>
      <c r="G228" s="340">
        <f>+G199+G227</f>
        <v>-803.2</v>
      </c>
      <c r="H228" s="341"/>
      <c r="I228" s="342"/>
      <c r="J228" s="343"/>
      <c r="K228" s="344"/>
    </row>
    <row r="229" spans="3:11" s="9" customFormat="1" ht="18.75">
      <c r="C229" s="292"/>
      <c r="D229" s="292"/>
      <c r="E229" s="293"/>
      <c r="F229" s="293"/>
      <c r="G229" s="294"/>
      <c r="H229" s="295"/>
      <c r="I229" s="296"/>
      <c r="J229" s="297"/>
      <c r="K229" s="298"/>
    </row>
    <row r="230" spans="3:11" s="9" customFormat="1" ht="18.75">
      <c r="C230" s="11"/>
      <c r="D230" s="11"/>
      <c r="E230" s="23"/>
      <c r="F230" s="23"/>
      <c r="G230" s="24"/>
      <c r="H230" s="299"/>
      <c r="I230" s="297"/>
      <c r="J230" s="297"/>
      <c r="K230" s="298"/>
    </row>
    <row r="231" spans="2:11" s="9" customFormat="1" ht="35.25" customHeight="1">
      <c r="B231" s="72" t="s">
        <v>184</v>
      </c>
      <c r="C231" s="11"/>
      <c r="D231" s="11"/>
      <c r="G231" s="73" t="s">
        <v>185</v>
      </c>
      <c r="H231" s="182"/>
      <c r="I231" s="297"/>
      <c r="J231" s="297"/>
      <c r="K231" s="298"/>
    </row>
    <row r="232" spans="3:11" s="9" customFormat="1" ht="18.75">
      <c r="C232" s="11"/>
      <c r="D232" s="11"/>
      <c r="E232" s="23"/>
      <c r="F232" s="23"/>
      <c r="G232" s="24"/>
      <c r="H232" s="299"/>
      <c r="I232" s="297"/>
      <c r="J232" s="297"/>
      <c r="K232" s="298"/>
    </row>
    <row r="233" spans="3:11" s="9" customFormat="1" ht="18.75">
      <c r="C233" s="11"/>
      <c r="D233" s="11"/>
      <c r="E233" s="23"/>
      <c r="F233" s="23"/>
      <c r="G233" s="24"/>
      <c r="H233" s="299"/>
      <c r="I233" s="297"/>
      <c r="J233" s="297"/>
      <c r="K233" s="298"/>
    </row>
    <row r="234" spans="3:11" s="9" customFormat="1" ht="18.75">
      <c r="C234" s="11"/>
      <c r="D234" s="11"/>
      <c r="E234" s="23"/>
      <c r="F234" s="23"/>
      <c r="G234" s="24"/>
      <c r="H234" s="299"/>
      <c r="I234" s="297"/>
      <c r="J234" s="297"/>
      <c r="K234" s="298"/>
    </row>
    <row r="235" spans="3:11" s="9" customFormat="1" ht="18.75">
      <c r="C235" s="11"/>
      <c r="D235" s="11"/>
      <c r="E235" s="23"/>
      <c r="F235" s="23"/>
      <c r="G235" s="24"/>
      <c r="H235" s="299"/>
      <c r="I235" s="297"/>
      <c r="J235" s="297"/>
      <c r="K235" s="298"/>
    </row>
    <row r="236" spans="3:11" s="9" customFormat="1" ht="18.75">
      <c r="C236" s="11"/>
      <c r="D236" s="11"/>
      <c r="E236" s="23"/>
      <c r="F236" s="23"/>
      <c r="G236" s="24"/>
      <c r="H236" s="299"/>
      <c r="I236" s="297"/>
      <c r="J236" s="297"/>
      <c r="K236" s="298"/>
    </row>
    <row r="237" spans="3:11" s="9" customFormat="1" ht="18.75">
      <c r="C237" s="11"/>
      <c r="D237" s="11"/>
      <c r="E237" s="23"/>
      <c r="F237" s="23"/>
      <c r="G237" s="24"/>
      <c r="H237" s="299"/>
      <c r="I237" s="297"/>
      <c r="J237" s="297"/>
      <c r="K237" s="298"/>
    </row>
    <row r="238" spans="3:11" s="9" customFormat="1" ht="18.75">
      <c r="C238" s="11"/>
      <c r="D238" s="11"/>
      <c r="E238" s="23"/>
      <c r="F238" s="23"/>
      <c r="G238" s="24"/>
      <c r="H238" s="299"/>
      <c r="I238" s="297"/>
      <c r="J238" s="297"/>
      <c r="K238" s="298"/>
    </row>
    <row r="239" spans="3:11" s="9" customFormat="1" ht="18.75">
      <c r="C239" s="11"/>
      <c r="D239" s="11"/>
      <c r="E239" s="23"/>
      <c r="F239" s="23"/>
      <c r="G239" s="24"/>
      <c r="H239" s="299"/>
      <c r="I239" s="297"/>
      <c r="J239" s="297"/>
      <c r="K239" s="298"/>
    </row>
    <row r="240" spans="3:11" s="9" customFormat="1" ht="18.75">
      <c r="C240" s="11"/>
      <c r="D240" s="11"/>
      <c r="E240" s="23"/>
      <c r="F240" s="23"/>
      <c r="G240" s="24"/>
      <c r="H240" s="299"/>
      <c r="I240" s="297"/>
      <c r="J240" s="297"/>
      <c r="K240" s="298"/>
    </row>
    <row r="241" spans="3:11" s="9" customFormat="1" ht="18.75">
      <c r="C241" s="11"/>
      <c r="D241" s="11"/>
      <c r="E241" s="23"/>
      <c r="F241" s="23"/>
      <c r="G241" s="24"/>
      <c r="H241" s="299"/>
      <c r="I241" s="297"/>
      <c r="J241" s="297"/>
      <c r="K241" s="298"/>
    </row>
    <row r="242" spans="3:11" s="9" customFormat="1" ht="18.75">
      <c r="C242" s="11"/>
      <c r="D242" s="11"/>
      <c r="E242" s="23"/>
      <c r="F242" s="23"/>
      <c r="G242" s="24"/>
      <c r="H242" s="299"/>
      <c r="I242" s="297"/>
      <c r="J242" s="297"/>
      <c r="K242" s="298"/>
    </row>
    <row r="243" spans="3:11" s="9" customFormat="1" ht="18.75">
      <c r="C243" s="11"/>
      <c r="D243" s="11"/>
      <c r="E243" s="23"/>
      <c r="F243" s="23"/>
      <c r="G243" s="24"/>
      <c r="H243" s="299"/>
      <c r="I243" s="297"/>
      <c r="J243" s="297"/>
      <c r="K243" s="298"/>
    </row>
    <row r="244" spans="3:11" s="9" customFormat="1" ht="18.75">
      <c r="C244" s="11"/>
      <c r="D244" s="11"/>
      <c r="E244" s="23"/>
      <c r="F244" s="23"/>
      <c r="G244" s="24"/>
      <c r="H244" s="299"/>
      <c r="I244" s="297"/>
      <c r="J244" s="297"/>
      <c r="K244" s="298"/>
    </row>
    <row r="245" spans="3:11" s="9" customFormat="1" ht="18.75">
      <c r="C245" s="11"/>
      <c r="D245" s="11"/>
      <c r="E245" s="23"/>
      <c r="F245" s="23"/>
      <c r="G245" s="24"/>
      <c r="H245" s="299"/>
      <c r="I245" s="297"/>
      <c r="J245" s="297"/>
      <c r="K245" s="298"/>
    </row>
    <row r="246" spans="3:11" s="9" customFormat="1" ht="18.75">
      <c r="C246" s="11"/>
      <c r="D246" s="11"/>
      <c r="E246" s="23"/>
      <c r="F246" s="23"/>
      <c r="G246" s="24"/>
      <c r="H246" s="299"/>
      <c r="I246" s="297"/>
      <c r="J246" s="297"/>
      <c r="K246" s="298"/>
    </row>
    <row r="247" spans="3:11" s="9" customFormat="1" ht="18.75">
      <c r="C247" s="11"/>
      <c r="D247" s="11"/>
      <c r="E247" s="23"/>
      <c r="F247" s="23"/>
      <c r="G247" s="24"/>
      <c r="H247" s="299"/>
      <c r="I247" s="297"/>
      <c r="J247" s="297"/>
      <c r="K247" s="298"/>
    </row>
    <row r="248" spans="3:11" s="9" customFormat="1" ht="18.75">
      <c r="C248" s="11"/>
      <c r="D248" s="11"/>
      <c r="E248" s="23"/>
      <c r="F248" s="23"/>
      <c r="G248" s="24"/>
      <c r="H248" s="299"/>
      <c r="I248" s="297"/>
      <c r="J248" s="297"/>
      <c r="K248" s="298"/>
    </row>
    <row r="249" spans="3:11" s="9" customFormat="1" ht="18.75">
      <c r="C249" s="11"/>
      <c r="D249" s="11"/>
      <c r="E249" s="23"/>
      <c r="F249" s="23"/>
      <c r="G249" s="24"/>
      <c r="H249" s="299"/>
      <c r="I249" s="297"/>
      <c r="J249" s="297"/>
      <c r="K249" s="298"/>
    </row>
    <row r="250" spans="3:11" s="9" customFormat="1" ht="18.75">
      <c r="C250" s="11"/>
      <c r="D250" s="11"/>
      <c r="E250" s="23"/>
      <c r="F250" s="23"/>
      <c r="G250" s="24"/>
      <c r="H250" s="299"/>
      <c r="I250" s="297"/>
      <c r="J250" s="297"/>
      <c r="K250" s="298"/>
    </row>
    <row r="251" spans="3:11" s="9" customFormat="1" ht="18.75">
      <c r="C251" s="11"/>
      <c r="D251" s="11"/>
      <c r="E251" s="23"/>
      <c r="F251" s="23"/>
      <c r="G251" s="24"/>
      <c r="H251" s="299"/>
      <c r="I251" s="297"/>
      <c r="J251" s="297"/>
      <c r="K251" s="298"/>
    </row>
    <row r="252" spans="3:11" s="9" customFormat="1" ht="18.75">
      <c r="C252" s="11"/>
      <c r="D252" s="11"/>
      <c r="E252" s="23"/>
      <c r="F252" s="23"/>
      <c r="G252" s="24"/>
      <c r="H252" s="299"/>
      <c r="I252" s="297"/>
      <c r="J252" s="297"/>
      <c r="K252" s="298"/>
    </row>
    <row r="253" spans="3:11" s="9" customFormat="1" ht="18.75">
      <c r="C253" s="11"/>
      <c r="D253" s="11"/>
      <c r="E253" s="23"/>
      <c r="F253" s="23"/>
      <c r="G253" s="24"/>
      <c r="H253" s="299"/>
      <c r="I253" s="297"/>
      <c r="J253" s="297"/>
      <c r="K253" s="298"/>
    </row>
    <row r="254" spans="3:11" s="9" customFormat="1" ht="18.75">
      <c r="C254" s="11"/>
      <c r="D254" s="11"/>
      <c r="E254" s="23"/>
      <c r="F254" s="23"/>
      <c r="G254" s="24"/>
      <c r="H254" s="299"/>
      <c r="I254" s="297"/>
      <c r="J254" s="297"/>
      <c r="K254" s="298"/>
    </row>
    <row r="255" spans="3:11" s="9" customFormat="1" ht="18.75">
      <c r="C255" s="11"/>
      <c r="D255" s="11"/>
      <c r="E255" s="23"/>
      <c r="F255" s="23"/>
      <c r="G255" s="24"/>
      <c r="H255" s="299"/>
      <c r="I255" s="297"/>
      <c r="J255" s="297"/>
      <c r="K255" s="298"/>
    </row>
  </sheetData>
  <sheetProtection/>
  <mergeCells count="14">
    <mergeCell ref="H1:K1"/>
    <mergeCell ref="A198:K198"/>
    <mergeCell ref="I4:J4"/>
    <mergeCell ref="A4:A5"/>
    <mergeCell ref="B4:B5"/>
    <mergeCell ref="C4:C5"/>
    <mergeCell ref="D4:D5"/>
    <mergeCell ref="E4:E5"/>
    <mergeCell ref="F4:F5"/>
    <mergeCell ref="G4:G5"/>
    <mergeCell ref="H4:H5"/>
    <mergeCell ref="A2:J2"/>
    <mergeCell ref="A7:K7"/>
    <mergeCell ref="B196:K196"/>
  </mergeCells>
  <printOptions horizontalCentered="1"/>
  <pageMargins left="0.1968503937007874" right="0.1968503937007874" top="0.4330708661417323" bottom="0.1968503937007874" header="0" footer="0"/>
  <pageSetup fitToHeight="5" horizontalDpi="600" verticalDpi="600" orientation="landscape" paperSize="9" scale="60" r:id="rId1"/>
  <headerFooter alignWithMargins="0">
    <oddFooter>&amp;C&amp;P</oddFooter>
  </headerFooter>
  <rowBreaks count="2" manualBreakCount="2">
    <brk id="47" max="10" man="1"/>
    <brk id="9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71"/>
  <sheetViews>
    <sheetView showZeros="0" zoomScale="75" zoomScaleNormal="75" zoomScaleSheetLayoutView="75" zoomScalePageLayoutView="0" workbookViewId="0" topLeftCell="A1">
      <selection activeCell="AB1" sqref="AB1"/>
    </sheetView>
  </sheetViews>
  <sheetFormatPr defaultColWidth="9.00390625" defaultRowHeight="12.75"/>
  <cols>
    <col min="1" max="1" width="13.625" style="9" customWidth="1"/>
    <col min="2" max="2" width="99.375" style="9" customWidth="1"/>
    <col min="3" max="3" width="18.75390625" style="9" customWidth="1"/>
    <col min="4" max="4" width="18.00390625" style="23" customWidth="1"/>
    <col min="5" max="5" width="17.125" style="9" customWidth="1"/>
    <col min="6" max="6" width="0.2421875" style="9" customWidth="1"/>
    <col min="7" max="7" width="5.25390625" style="9" customWidth="1"/>
    <col min="8" max="16384" width="9.125" style="9" customWidth="1"/>
  </cols>
  <sheetData>
    <row r="1" spans="3:6" ht="94.5" customHeight="1">
      <c r="C1" s="564" t="s">
        <v>406</v>
      </c>
      <c r="D1" s="565"/>
      <c r="E1" s="565"/>
      <c r="F1" s="565"/>
    </row>
    <row r="2" spans="1:7" ht="64.5" customHeight="1" thickBot="1">
      <c r="A2" s="573" t="s">
        <v>325</v>
      </c>
      <c r="B2" s="573"/>
      <c r="C2" s="573"/>
      <c r="D2" s="573"/>
      <c r="E2" s="573"/>
      <c r="F2" s="573"/>
      <c r="G2" s="573"/>
    </row>
    <row r="3" spans="1:5" s="13" customFormat="1" ht="69" customHeight="1" thickBot="1">
      <c r="A3" s="25" t="s">
        <v>1</v>
      </c>
      <c r="B3" s="26" t="s">
        <v>2</v>
      </c>
      <c r="C3" s="12" t="s">
        <v>327</v>
      </c>
      <c r="D3" s="12" t="s">
        <v>59</v>
      </c>
      <c r="E3" s="28" t="s">
        <v>48</v>
      </c>
    </row>
    <row r="4" spans="1:5" s="13" customFormat="1" ht="36" customHeight="1" thickBot="1">
      <c r="A4" s="25"/>
      <c r="B4" s="3" t="s">
        <v>18</v>
      </c>
      <c r="C4" s="27"/>
      <c r="D4" s="12"/>
      <c r="E4" s="28"/>
    </row>
    <row r="5" spans="1:5" s="187" customFormat="1" ht="24" customHeight="1" thickBot="1">
      <c r="A5" s="183">
        <v>10000000</v>
      </c>
      <c r="B5" s="184" t="s">
        <v>3</v>
      </c>
      <c r="C5" s="185">
        <f>C6</f>
        <v>51</v>
      </c>
      <c r="D5" s="186">
        <f>D6</f>
        <v>17.195</v>
      </c>
      <c r="E5" s="526">
        <f aca="true" t="shared" si="0" ref="E5:E27">IF(C5=0,"",$D5/C5*100)</f>
        <v>33.71568627450981</v>
      </c>
    </row>
    <row r="6" spans="1:5" s="13" customFormat="1" ht="23.25" customHeight="1" thickBot="1">
      <c r="A6" s="32">
        <v>19000000</v>
      </c>
      <c r="B6" s="33" t="s">
        <v>62</v>
      </c>
      <c r="C6" s="54">
        <f>C7</f>
        <v>51</v>
      </c>
      <c r="D6" s="55">
        <f>D7</f>
        <v>17.195</v>
      </c>
      <c r="E6" s="527">
        <f t="shared" si="0"/>
        <v>33.71568627450981</v>
      </c>
    </row>
    <row r="7" spans="1:5" s="13" customFormat="1" ht="20.25" customHeight="1" thickBot="1">
      <c r="A7" s="34">
        <v>19010000</v>
      </c>
      <c r="B7" s="35" t="s">
        <v>19</v>
      </c>
      <c r="C7" s="56">
        <f>C8+C9+C10</f>
        <v>51</v>
      </c>
      <c r="D7" s="56">
        <f>D8+D9+D10</f>
        <v>17.195</v>
      </c>
      <c r="E7" s="537">
        <f t="shared" si="0"/>
        <v>33.71568627450981</v>
      </c>
    </row>
    <row r="8" spans="1:5" s="13" customFormat="1" ht="36" customHeight="1" thickBot="1">
      <c r="A8" s="36" t="s">
        <v>103</v>
      </c>
      <c r="B8" s="35" t="s">
        <v>78</v>
      </c>
      <c r="C8" s="57">
        <v>28.1</v>
      </c>
      <c r="D8" s="58">
        <v>11.344</v>
      </c>
      <c r="E8" s="537">
        <f t="shared" si="0"/>
        <v>40.370106761565836</v>
      </c>
    </row>
    <row r="9" spans="1:5" s="6" customFormat="1" ht="26.25" customHeight="1" thickBot="1">
      <c r="A9" s="36" t="s">
        <v>104</v>
      </c>
      <c r="B9" s="35" t="s">
        <v>79</v>
      </c>
      <c r="C9" s="57">
        <v>2.6</v>
      </c>
      <c r="D9" s="58">
        <v>0.565</v>
      </c>
      <c r="E9" s="537">
        <f t="shared" si="0"/>
        <v>21.73076923076923</v>
      </c>
    </row>
    <row r="10" spans="1:5" s="2" customFormat="1" ht="40.5" customHeight="1" thickBot="1">
      <c r="A10" s="82" t="s">
        <v>105</v>
      </c>
      <c r="B10" s="83" t="s">
        <v>80</v>
      </c>
      <c r="C10" s="59">
        <v>20.3</v>
      </c>
      <c r="D10" s="515">
        <v>5.286</v>
      </c>
      <c r="E10" s="528">
        <f t="shared" si="0"/>
        <v>26.039408866995075</v>
      </c>
    </row>
    <row r="11" spans="1:5" s="190" customFormat="1" ht="21" thickBot="1">
      <c r="A11" s="183">
        <v>20000000</v>
      </c>
      <c r="B11" s="188" t="s">
        <v>6</v>
      </c>
      <c r="C11" s="189">
        <f>C12+C15</f>
        <v>1548.5</v>
      </c>
      <c r="D11" s="516">
        <f>D12+D15</f>
        <v>2638.064</v>
      </c>
      <c r="E11" s="529">
        <f t="shared" si="0"/>
        <v>170.36254439780433</v>
      </c>
    </row>
    <row r="12" spans="1:5" s="2" customFormat="1" ht="20.25" thickBot="1">
      <c r="A12" s="42">
        <v>24000000</v>
      </c>
      <c r="B12" s="43" t="s">
        <v>85</v>
      </c>
      <c r="C12" s="81">
        <f>C13+C14</f>
        <v>5</v>
      </c>
      <c r="D12" s="517">
        <f>D13+D14</f>
        <v>0.433</v>
      </c>
      <c r="E12" s="530">
        <f t="shared" si="0"/>
        <v>8.66</v>
      </c>
    </row>
    <row r="13" spans="1:5" s="2" customFormat="1" ht="39" customHeight="1">
      <c r="A13" s="77">
        <v>24062100</v>
      </c>
      <c r="B13" s="78" t="s">
        <v>121</v>
      </c>
      <c r="C13" s="79">
        <v>5</v>
      </c>
      <c r="D13" s="79">
        <v>0.433</v>
      </c>
      <c r="E13" s="531">
        <f t="shared" si="0"/>
        <v>8.66</v>
      </c>
    </row>
    <row r="14" spans="1:5" s="2" customFormat="1" ht="40.5" customHeight="1" hidden="1">
      <c r="A14" s="39">
        <v>24170000</v>
      </c>
      <c r="B14" s="38" t="s">
        <v>167</v>
      </c>
      <c r="C14" s="79">
        <v>0</v>
      </c>
      <c r="D14" s="79">
        <v>0</v>
      </c>
      <c r="E14" s="532">
        <f t="shared" si="0"/>
      </c>
    </row>
    <row r="15" spans="1:5" s="2" customFormat="1" ht="24" customHeight="1">
      <c r="A15" s="7">
        <v>25000000</v>
      </c>
      <c r="B15" s="8" t="s">
        <v>10</v>
      </c>
      <c r="C15" s="80">
        <v>1543.5</v>
      </c>
      <c r="D15" s="80">
        <v>2637.631</v>
      </c>
      <c r="E15" s="532">
        <f>IF(C15=0,"",$D15/C15*100)</f>
        <v>170.88636216391316</v>
      </c>
    </row>
    <row r="16" spans="1:5" s="2" customFormat="1" ht="21" hidden="1" thickBot="1">
      <c r="A16" s="74">
        <v>30000000</v>
      </c>
      <c r="B16" s="75" t="s">
        <v>29</v>
      </c>
      <c r="C16" s="76">
        <f>+C17</f>
        <v>0</v>
      </c>
      <c r="D16" s="518">
        <f>+D17</f>
        <v>0</v>
      </c>
      <c r="E16" s="532">
        <f aca="true" t="shared" si="1" ref="E16:E22">IF(C16=0,"",$D16/C16*100)</f>
      </c>
    </row>
    <row r="17" spans="1:5" s="6" customFormat="1" ht="25.5" customHeight="1" hidden="1" thickBot="1">
      <c r="A17" s="5">
        <v>31010000</v>
      </c>
      <c r="B17" s="4" t="s">
        <v>89</v>
      </c>
      <c r="C17" s="61">
        <v>0</v>
      </c>
      <c r="D17" s="519">
        <v>0</v>
      </c>
      <c r="E17" s="532">
        <f t="shared" si="1"/>
      </c>
    </row>
    <row r="18" spans="1:5" s="6" customFormat="1" ht="25.5" customHeight="1" hidden="1" thickBot="1">
      <c r="A18" s="44">
        <v>40000000</v>
      </c>
      <c r="B18" s="47" t="s">
        <v>60</v>
      </c>
      <c r="C18" s="62">
        <f>C19</f>
        <v>0</v>
      </c>
      <c r="D18" s="520">
        <f>D19</f>
        <v>0</v>
      </c>
      <c r="E18" s="532">
        <f t="shared" si="1"/>
      </c>
    </row>
    <row r="19" spans="1:5" s="6" customFormat="1" ht="25.5" customHeight="1" hidden="1">
      <c r="A19" s="29">
        <v>41030000</v>
      </c>
      <c r="B19" s="30" t="s">
        <v>9</v>
      </c>
      <c r="C19" s="60">
        <f>C20+C21</f>
        <v>0</v>
      </c>
      <c r="D19" s="60">
        <f>D20</f>
        <v>0</v>
      </c>
      <c r="E19" s="532">
        <f t="shared" si="1"/>
      </c>
    </row>
    <row r="20" spans="1:5" s="6" customFormat="1" ht="15" customHeight="1" hidden="1">
      <c r="A20" s="31"/>
      <c r="B20" s="48"/>
      <c r="C20" s="60">
        <v>0</v>
      </c>
      <c r="D20" s="60">
        <v>0</v>
      </c>
      <c r="E20" s="532">
        <f t="shared" si="1"/>
      </c>
    </row>
    <row r="21" spans="1:5" s="6" customFormat="1" ht="16.5" customHeight="1" hidden="1" thickBot="1">
      <c r="A21" s="49"/>
      <c r="B21" s="50"/>
      <c r="C21" s="63">
        <v>0</v>
      </c>
      <c r="D21" s="60">
        <v>0</v>
      </c>
      <c r="E21" s="532">
        <f t="shared" si="1"/>
      </c>
    </row>
    <row r="22" spans="1:5" s="6" customFormat="1" ht="16.5" customHeight="1">
      <c r="A22" s="32">
        <v>30000000</v>
      </c>
      <c r="B22" s="214" t="s">
        <v>29</v>
      </c>
      <c r="C22" s="80">
        <f>C23</f>
        <v>0</v>
      </c>
      <c r="D22" s="216">
        <f>D23</f>
        <v>2.6</v>
      </c>
      <c r="E22" s="532">
        <f t="shared" si="1"/>
      </c>
    </row>
    <row r="23" spans="1:5" s="6" customFormat="1" ht="38.25" customHeight="1">
      <c r="A23" s="34">
        <v>31030000</v>
      </c>
      <c r="B23" s="215" t="s">
        <v>390</v>
      </c>
      <c r="C23" s="80"/>
      <c r="D23" s="80">
        <v>2.6</v>
      </c>
      <c r="E23" s="532">
        <f>IF(C23=0,"",$D23/C23*100)</f>
      </c>
    </row>
    <row r="24" spans="1:5" s="147" customFormat="1" ht="16.5" customHeight="1">
      <c r="A24" s="191">
        <v>50000000</v>
      </c>
      <c r="B24" s="192" t="s">
        <v>205</v>
      </c>
      <c r="C24" s="193">
        <f>C25</f>
        <v>50</v>
      </c>
      <c r="D24" s="193">
        <f>D25</f>
        <v>0</v>
      </c>
      <c r="E24" s="533">
        <f t="shared" si="0"/>
        <v>0</v>
      </c>
    </row>
    <row r="25" spans="1:5" s="6" customFormat="1" ht="40.5" customHeight="1" thickBot="1">
      <c r="A25" s="5">
        <v>50000000</v>
      </c>
      <c r="B25" s="4" t="s">
        <v>206</v>
      </c>
      <c r="C25" s="63">
        <v>50</v>
      </c>
      <c r="D25" s="522">
        <v>0</v>
      </c>
      <c r="E25" s="534">
        <f t="shared" si="0"/>
        <v>0</v>
      </c>
    </row>
    <row r="26" spans="1:5" s="164" customFormat="1" ht="21" customHeight="1" thickBot="1">
      <c r="A26" s="194"/>
      <c r="B26" s="195" t="s">
        <v>61</v>
      </c>
      <c r="C26" s="521">
        <f>C5+C11+C16+C18+C24+C22</f>
        <v>1649.5</v>
      </c>
      <c r="D26" s="523">
        <f>D5+D11+D16+D18+D24+D22</f>
        <v>2657.859</v>
      </c>
      <c r="E26" s="535">
        <f t="shared" si="0"/>
        <v>161.13119127008184</v>
      </c>
    </row>
    <row r="27" spans="1:5" s="199" customFormat="1" ht="30.75" customHeight="1" thickBot="1">
      <c r="A27" s="196"/>
      <c r="B27" s="197" t="s">
        <v>21</v>
      </c>
      <c r="C27" s="198">
        <f>C26</f>
        <v>1649.5</v>
      </c>
      <c r="D27" s="198">
        <f>D26</f>
        <v>2657.859</v>
      </c>
      <c r="E27" s="536">
        <f t="shared" si="0"/>
        <v>161.13119127008184</v>
      </c>
    </row>
    <row r="28" spans="1:6" ht="18.75" thickBot="1">
      <c r="A28" s="577" t="s">
        <v>23</v>
      </c>
      <c r="B28" s="578"/>
      <c r="C28" s="578"/>
      <c r="D28" s="578"/>
      <c r="E28" s="579"/>
      <c r="F28" s="10"/>
    </row>
    <row r="29" spans="1:6" s="201" customFormat="1" ht="21" thickBot="1">
      <c r="A29" s="303" t="s">
        <v>144</v>
      </c>
      <c r="B29" s="304" t="s">
        <v>24</v>
      </c>
      <c r="C29" s="305">
        <f>C30</f>
        <v>50</v>
      </c>
      <c r="D29" s="305">
        <f>D30</f>
        <v>7.4</v>
      </c>
      <c r="E29" s="538">
        <f aca="true" t="shared" si="2" ref="E29:E72">IF(C29=0,"",IF(($D29/C29*100)&gt;=200,"В/100",$D29/C29*100))</f>
        <v>14.800000000000002</v>
      </c>
      <c r="F29" s="200"/>
    </row>
    <row r="30" spans="1:6" s="139" customFormat="1" ht="59.25" thickBot="1">
      <c r="A30" s="306" t="s">
        <v>207</v>
      </c>
      <c r="B30" s="308" t="s">
        <v>208</v>
      </c>
      <c r="C30" s="143">
        <v>50</v>
      </c>
      <c r="D30" s="143">
        <v>7.4</v>
      </c>
      <c r="E30" s="539">
        <f t="shared" si="2"/>
        <v>14.800000000000002</v>
      </c>
      <c r="F30" s="142"/>
    </row>
    <row r="31" spans="1:5" s="201" customFormat="1" ht="21" thickBot="1">
      <c r="A31" s="303" t="s">
        <v>145</v>
      </c>
      <c r="B31" s="304" t="s">
        <v>25</v>
      </c>
      <c r="C31" s="305">
        <f>C32+C33+C34+C35+C36+C38+C39+C40+C41+C37</f>
        <v>2268.8999999999996</v>
      </c>
      <c r="D31" s="305">
        <f>D32+D33+D34+D35+D36+D38+D39+D40+D41+D37</f>
        <v>943.4</v>
      </c>
      <c r="E31" s="538">
        <f t="shared" si="2"/>
        <v>41.57962008021509</v>
      </c>
    </row>
    <row r="32" spans="1:5" s="138" customFormat="1" ht="19.5">
      <c r="A32" s="307" t="s">
        <v>215</v>
      </c>
      <c r="B32" s="300" t="s">
        <v>216</v>
      </c>
      <c r="C32" s="309">
        <v>604.1</v>
      </c>
      <c r="D32" s="310">
        <v>56.5</v>
      </c>
      <c r="E32" s="540">
        <f t="shared" si="2"/>
        <v>9.352756166197649</v>
      </c>
    </row>
    <row r="33" spans="1:5" s="138" customFormat="1" ht="19.5">
      <c r="A33" s="128" t="s">
        <v>235</v>
      </c>
      <c r="B33" s="127" t="s">
        <v>236</v>
      </c>
      <c r="C33" s="140">
        <v>1511.6</v>
      </c>
      <c r="D33" s="141">
        <v>886.6</v>
      </c>
      <c r="E33" s="540">
        <f t="shared" si="2"/>
        <v>58.653082826144484</v>
      </c>
    </row>
    <row r="34" spans="1:5" s="138" customFormat="1" ht="19.5" hidden="1">
      <c r="A34" s="128" t="s">
        <v>315</v>
      </c>
      <c r="B34" s="127" t="s">
        <v>236</v>
      </c>
      <c r="C34" s="140"/>
      <c r="D34" s="141"/>
      <c r="E34" s="540">
        <f t="shared" si="2"/>
      </c>
    </row>
    <row r="35" spans="1:5" s="138" customFormat="1" ht="39">
      <c r="A35" s="128" t="s">
        <v>217</v>
      </c>
      <c r="B35" s="127" t="s">
        <v>218</v>
      </c>
      <c r="C35" s="140">
        <v>10</v>
      </c>
      <c r="D35" s="141"/>
      <c r="E35" s="540">
        <f t="shared" si="2"/>
        <v>0</v>
      </c>
    </row>
    <row r="36" spans="1:5" s="138" customFormat="1" ht="19.5">
      <c r="A36" s="128" t="s">
        <v>219</v>
      </c>
      <c r="B36" s="127" t="s">
        <v>220</v>
      </c>
      <c r="C36" s="140">
        <v>60</v>
      </c>
      <c r="D36" s="141">
        <v>0.3</v>
      </c>
      <c r="E36" s="540">
        <f t="shared" si="2"/>
        <v>0.5</v>
      </c>
    </row>
    <row r="37" spans="1:5" s="138" customFormat="1" ht="19.5" hidden="1">
      <c r="A37" s="128">
        <v>1141</v>
      </c>
      <c r="B37" s="127" t="s">
        <v>240</v>
      </c>
      <c r="C37" s="140"/>
      <c r="D37" s="141"/>
      <c r="E37" s="540">
        <f t="shared" si="2"/>
      </c>
    </row>
    <row r="38" spans="1:5" s="138" customFormat="1" ht="39" hidden="1">
      <c r="A38" s="128" t="s">
        <v>243</v>
      </c>
      <c r="B38" s="127" t="s">
        <v>244</v>
      </c>
      <c r="C38" s="140"/>
      <c r="D38" s="141"/>
      <c r="E38" s="540">
        <f t="shared" si="2"/>
      </c>
    </row>
    <row r="39" spans="1:5" s="138" customFormat="1" ht="58.5" hidden="1">
      <c r="A39" s="128" t="s">
        <v>247</v>
      </c>
      <c r="B39" s="127" t="s">
        <v>248</v>
      </c>
      <c r="C39" s="140"/>
      <c r="D39" s="141"/>
      <c r="E39" s="540">
        <f t="shared" si="2"/>
      </c>
    </row>
    <row r="40" spans="1:5" s="138" customFormat="1" ht="58.5" hidden="1">
      <c r="A40" s="128" t="s">
        <v>249</v>
      </c>
      <c r="B40" s="127" t="s">
        <v>250</v>
      </c>
      <c r="C40" s="140"/>
      <c r="D40" s="141"/>
      <c r="E40" s="540">
        <f t="shared" si="2"/>
      </c>
    </row>
    <row r="41" spans="1:5" s="139" customFormat="1" ht="40.5" customHeight="1" thickBot="1">
      <c r="A41" s="311" t="s">
        <v>251</v>
      </c>
      <c r="B41" s="312" t="s">
        <v>252</v>
      </c>
      <c r="C41" s="140">
        <v>83.2</v>
      </c>
      <c r="D41" s="141"/>
      <c r="E41" s="541">
        <f t="shared" si="2"/>
        <v>0</v>
      </c>
    </row>
    <row r="42" spans="1:5" s="201" customFormat="1" ht="21" thickBot="1">
      <c r="A42" s="303" t="s">
        <v>173</v>
      </c>
      <c r="B42" s="304" t="s">
        <v>174</v>
      </c>
      <c r="C42" s="305">
        <f>C43</f>
        <v>0</v>
      </c>
      <c r="D42" s="305">
        <f>D43</f>
        <v>0</v>
      </c>
      <c r="E42" s="538">
        <f>IF(C42=0,"",IF(($D42/C42*100)&gt;=200,"В/100",$D42/C42*100))</f>
      </c>
    </row>
    <row r="43" spans="1:5" s="137" customFormat="1" ht="19.5" hidden="1">
      <c r="A43" s="314" t="s">
        <v>225</v>
      </c>
      <c r="B43" s="315" t="s">
        <v>226</v>
      </c>
      <c r="C43" s="313"/>
      <c r="D43" s="313"/>
      <c r="E43" s="539">
        <f>IF(C43=0,"",IF(($D43/C43*100)&gt;=200,"В/100",$D43/C43*100))</f>
      </c>
    </row>
    <row r="44" spans="1:5" s="201" customFormat="1" ht="21" thickBot="1">
      <c r="A44" s="303" t="s">
        <v>146</v>
      </c>
      <c r="B44" s="304" t="s">
        <v>151</v>
      </c>
      <c r="C44" s="305">
        <f>C45+C46+C47</f>
        <v>687.8</v>
      </c>
      <c r="D44" s="305">
        <f>D45+D46+D47</f>
        <v>116.7</v>
      </c>
      <c r="E44" s="538">
        <f t="shared" si="2"/>
        <v>16.96714161093341</v>
      </c>
    </row>
    <row r="45" spans="1:5" s="133" customFormat="1" ht="40.5" customHeight="1" thickBot="1">
      <c r="A45" s="307" t="s">
        <v>263</v>
      </c>
      <c r="B45" s="300" t="s">
        <v>264</v>
      </c>
      <c r="C45" s="143">
        <v>687.8</v>
      </c>
      <c r="D45" s="316">
        <v>116.7</v>
      </c>
      <c r="E45" s="542">
        <f t="shared" si="2"/>
        <v>16.96714161093341</v>
      </c>
    </row>
    <row r="46" spans="1:5" s="133" customFormat="1" ht="19.5" hidden="1">
      <c r="A46" s="128" t="s">
        <v>313</v>
      </c>
      <c r="B46" s="127" t="s">
        <v>314</v>
      </c>
      <c r="C46" s="134"/>
      <c r="D46" s="135"/>
      <c r="E46" s="543">
        <f t="shared" si="2"/>
      </c>
    </row>
    <row r="47" spans="1:5" s="133" customFormat="1" ht="19.5" hidden="1">
      <c r="A47" s="311" t="s">
        <v>233</v>
      </c>
      <c r="B47" s="312" t="s">
        <v>234</v>
      </c>
      <c r="C47" s="134"/>
      <c r="D47" s="135"/>
      <c r="E47" s="539">
        <f t="shared" si="2"/>
      </c>
    </row>
    <row r="48" spans="1:5" s="201" customFormat="1" ht="21" thickBot="1">
      <c r="A48" s="303" t="s">
        <v>147</v>
      </c>
      <c r="B48" s="317" t="s">
        <v>26</v>
      </c>
      <c r="C48" s="305">
        <f>C49+C50</f>
        <v>165.1</v>
      </c>
      <c r="D48" s="305">
        <f>D49+D50</f>
        <v>9.8</v>
      </c>
      <c r="E48" s="538">
        <f t="shared" si="2"/>
        <v>5.93579648697759</v>
      </c>
    </row>
    <row r="49" spans="1:5" s="133" customFormat="1" ht="19.5">
      <c r="A49" s="307" t="s">
        <v>271</v>
      </c>
      <c r="B49" s="300" t="s">
        <v>272</v>
      </c>
      <c r="C49" s="318">
        <v>92.1</v>
      </c>
      <c r="D49" s="319">
        <v>9.5</v>
      </c>
      <c r="E49" s="543">
        <f t="shared" si="2"/>
        <v>10.314875135722042</v>
      </c>
    </row>
    <row r="50" spans="1:5" s="133" customFormat="1" ht="39.75" thickBot="1">
      <c r="A50" s="311" t="s">
        <v>273</v>
      </c>
      <c r="B50" s="312" t="s">
        <v>274</v>
      </c>
      <c r="C50" s="134">
        <v>73</v>
      </c>
      <c r="D50" s="135">
        <v>0.3</v>
      </c>
      <c r="E50" s="544">
        <f t="shared" si="2"/>
        <v>0.410958904109589</v>
      </c>
    </row>
    <row r="51" spans="1:5" s="201" customFormat="1" ht="21" thickBot="1">
      <c r="A51" s="303" t="s">
        <v>148</v>
      </c>
      <c r="B51" s="317" t="s">
        <v>27</v>
      </c>
      <c r="C51" s="305"/>
      <c r="D51" s="305"/>
      <c r="E51" s="538">
        <f>IF(C51=0,"",IF(($D51/C51*100)&gt;=200,"В/100",$D51/C51*100))</f>
      </c>
    </row>
    <row r="52" spans="1:5" s="201" customFormat="1" ht="21" thickBot="1">
      <c r="A52" s="303" t="s">
        <v>149</v>
      </c>
      <c r="B52" s="317" t="s">
        <v>87</v>
      </c>
      <c r="C52" s="305">
        <f>C53+C54</f>
        <v>3307.5</v>
      </c>
      <c r="D52" s="305">
        <f>D53+D54</f>
        <v>1775.6</v>
      </c>
      <c r="E52" s="538">
        <f>IF(C52=0,"",IF(($D52/C52*100)&gt;=200,"В/100",$D52/C52*100))</f>
        <v>53.684051398337104</v>
      </c>
    </row>
    <row r="53" spans="1:5" s="126" customFormat="1" ht="19.5">
      <c r="A53" s="320" t="s">
        <v>190</v>
      </c>
      <c r="B53" s="321" t="s">
        <v>191</v>
      </c>
      <c r="C53" s="148">
        <v>3307.5</v>
      </c>
      <c r="D53" s="148">
        <v>1775.6</v>
      </c>
      <c r="E53" s="543">
        <f>IF(C53=0,"",IF(($D53/C53*100)&gt;=200,"В/100",$D53/C53*100))</f>
        <v>53.684051398337104</v>
      </c>
    </row>
    <row r="54" spans="1:5" s="126" customFormat="1" ht="20.25" thickBot="1">
      <c r="A54" s="322" t="s">
        <v>311</v>
      </c>
      <c r="B54" s="323" t="s">
        <v>312</v>
      </c>
      <c r="C54" s="136"/>
      <c r="D54" s="136"/>
      <c r="E54" s="544">
        <f>IF(C54=0,"",IF(($D54/C54*100)&gt;=200,"В/100",$D54/C54*100))</f>
      </c>
    </row>
    <row r="55" spans="1:5" s="201" customFormat="1" ht="20.25" customHeight="1" thickBot="1">
      <c r="A55" s="303" t="s">
        <v>162</v>
      </c>
      <c r="B55" s="317" t="s">
        <v>163</v>
      </c>
      <c r="C55" s="305">
        <f>C56+C57+C58+C59+C62+C61+C64+C60+C63</f>
        <v>7313.8</v>
      </c>
      <c r="D55" s="305">
        <f>D56+D57+D58+D59+D62+D61+D64+D60+D63</f>
        <v>326.7</v>
      </c>
      <c r="E55" s="538">
        <f t="shared" si="2"/>
        <v>4.466898192458093</v>
      </c>
    </row>
    <row r="56" spans="1:6" s="14" customFormat="1" ht="20.25" customHeight="1" hidden="1">
      <c r="A56" s="307" t="s">
        <v>303</v>
      </c>
      <c r="B56" s="300" t="s">
        <v>304</v>
      </c>
      <c r="C56" s="148"/>
      <c r="D56" s="324"/>
      <c r="E56" s="543">
        <f t="shared" si="2"/>
      </c>
      <c r="F56" s="15"/>
    </row>
    <row r="57" spans="1:6" s="14" customFormat="1" ht="17.25" customHeight="1" hidden="1">
      <c r="A57" s="128" t="s">
        <v>305</v>
      </c>
      <c r="B57" s="127" t="s">
        <v>306</v>
      </c>
      <c r="C57" s="148"/>
      <c r="D57" s="148"/>
      <c r="E57" s="545">
        <f t="shared" si="2"/>
      </c>
      <c r="F57" s="15"/>
    </row>
    <row r="58" spans="1:6" s="14" customFormat="1" ht="21.75" customHeight="1" hidden="1">
      <c r="A58" s="128" t="s">
        <v>307</v>
      </c>
      <c r="B58" s="127" t="s">
        <v>308</v>
      </c>
      <c r="C58" s="148"/>
      <c r="D58" s="149"/>
      <c r="E58" s="545">
        <f t="shared" si="2"/>
      </c>
      <c r="F58" s="15"/>
    </row>
    <row r="59" spans="1:6" s="14" customFormat="1" ht="21.75" customHeight="1">
      <c r="A59" s="326" t="s">
        <v>309</v>
      </c>
      <c r="B59" s="127" t="s">
        <v>310</v>
      </c>
      <c r="C59" s="148">
        <v>1872.6</v>
      </c>
      <c r="D59" s="149"/>
      <c r="E59" s="545">
        <f t="shared" si="2"/>
        <v>0</v>
      </c>
      <c r="F59" s="15"/>
    </row>
    <row r="60" spans="1:6" s="14" customFormat="1" ht="40.5" customHeight="1">
      <c r="A60" s="326">
        <v>7351</v>
      </c>
      <c r="B60" s="127" t="s">
        <v>395</v>
      </c>
      <c r="C60" s="148">
        <v>2000</v>
      </c>
      <c r="D60" s="149"/>
      <c r="E60" s="545"/>
      <c r="F60" s="15"/>
    </row>
    <row r="61" spans="1:6" s="14" customFormat="1" ht="37.5" customHeight="1" hidden="1">
      <c r="A61" s="326">
        <v>7363</v>
      </c>
      <c r="B61" s="127" t="s">
        <v>320</v>
      </c>
      <c r="C61" s="148"/>
      <c r="D61" s="149"/>
      <c r="E61" s="545">
        <f t="shared" si="2"/>
      </c>
      <c r="F61" s="15"/>
    </row>
    <row r="62" spans="1:6" s="14" customFormat="1" ht="35.25" customHeight="1">
      <c r="A62" s="326" t="s">
        <v>196</v>
      </c>
      <c r="B62" s="127" t="s">
        <v>198</v>
      </c>
      <c r="C62" s="148">
        <v>3000</v>
      </c>
      <c r="D62" s="149"/>
      <c r="E62" s="545">
        <f t="shared" si="2"/>
        <v>0</v>
      </c>
      <c r="F62" s="15"/>
    </row>
    <row r="63" spans="1:6" s="14" customFormat="1" ht="23.25" customHeight="1">
      <c r="A63" s="325">
        <v>7610</v>
      </c>
      <c r="B63" s="300" t="s">
        <v>290</v>
      </c>
      <c r="C63" s="148">
        <v>326.7</v>
      </c>
      <c r="D63" s="148">
        <v>326.7</v>
      </c>
      <c r="E63" s="545"/>
      <c r="F63" s="15"/>
    </row>
    <row r="64" spans="1:6" s="14" customFormat="1" ht="96.75" customHeight="1" thickBot="1">
      <c r="A64" s="332">
        <v>7691</v>
      </c>
      <c r="B64" s="327" t="s">
        <v>396</v>
      </c>
      <c r="C64" s="313">
        <v>114.5</v>
      </c>
      <c r="D64" s="313"/>
      <c r="E64" s="544"/>
      <c r="F64" s="15"/>
    </row>
    <row r="65" spans="1:6" s="169" customFormat="1" ht="27" customHeight="1" thickBot="1">
      <c r="A65" s="253" t="s">
        <v>150</v>
      </c>
      <c r="B65" s="328" t="s">
        <v>154</v>
      </c>
      <c r="C65" s="329">
        <f>C66+C68+C69+C67</f>
        <v>56</v>
      </c>
      <c r="D65" s="329">
        <f>D66+D68+D69+D67</f>
        <v>0</v>
      </c>
      <c r="E65" s="342">
        <f t="shared" si="2"/>
        <v>0</v>
      </c>
      <c r="F65" s="202"/>
    </row>
    <row r="66" spans="1:6" s="130" customFormat="1" ht="38.25" customHeight="1" hidden="1">
      <c r="A66" s="307" t="s">
        <v>293</v>
      </c>
      <c r="B66" s="300" t="s">
        <v>294</v>
      </c>
      <c r="C66" s="146"/>
      <c r="D66" s="146"/>
      <c r="E66" s="546">
        <f t="shared" si="2"/>
      </c>
      <c r="F66" s="129"/>
    </row>
    <row r="67" spans="1:6" s="130" customFormat="1" ht="24.75" customHeight="1" hidden="1">
      <c r="A67" s="128">
        <v>8130</v>
      </c>
      <c r="B67" s="127" t="s">
        <v>296</v>
      </c>
      <c r="C67" s="146"/>
      <c r="D67" s="146"/>
      <c r="E67" s="547">
        <f t="shared" si="2"/>
      </c>
      <c r="F67" s="129"/>
    </row>
    <row r="68" spans="1:6" s="130" customFormat="1" ht="20.25" customHeight="1" hidden="1">
      <c r="A68" s="128" t="s">
        <v>299</v>
      </c>
      <c r="B68" s="127" t="s">
        <v>300</v>
      </c>
      <c r="C68" s="146"/>
      <c r="D68" s="146"/>
      <c r="E68" s="547">
        <f t="shared" si="2"/>
      </c>
      <c r="F68" s="129"/>
    </row>
    <row r="69" spans="1:6" s="132" customFormat="1" ht="20.25" customHeight="1" thickBot="1">
      <c r="A69" s="311" t="s">
        <v>393</v>
      </c>
      <c r="B69" s="312" t="s">
        <v>394</v>
      </c>
      <c r="C69" s="135">
        <v>56</v>
      </c>
      <c r="D69" s="135"/>
      <c r="E69" s="548">
        <f t="shared" si="2"/>
        <v>0</v>
      </c>
      <c r="F69" s="131"/>
    </row>
    <row r="70" spans="1:5" s="199" customFormat="1" ht="21" customHeight="1" thickBot="1">
      <c r="A70" s="524"/>
      <c r="B70" s="525" t="s">
        <v>54</v>
      </c>
      <c r="C70" s="329">
        <f>C29+C31+C42+C44+C48+C51+C52+C55+C65</f>
        <v>13849.099999999999</v>
      </c>
      <c r="D70" s="329">
        <f>D29+D31+D42+D44+D48+D51+D52+D55+D65</f>
        <v>3179.5999999999995</v>
      </c>
      <c r="E70" s="342">
        <f t="shared" si="2"/>
        <v>22.95889263562253</v>
      </c>
    </row>
    <row r="71" spans="1:5" s="14" customFormat="1" ht="18" customHeight="1" hidden="1" thickBot="1">
      <c r="A71" s="45" t="s">
        <v>160</v>
      </c>
      <c r="B71" s="46" t="s">
        <v>161</v>
      </c>
      <c r="C71" s="64"/>
      <c r="D71" s="64"/>
      <c r="E71" s="549">
        <f t="shared" si="2"/>
      </c>
    </row>
    <row r="72" spans="1:5" s="205" customFormat="1" ht="35.25" customHeight="1" thickBot="1">
      <c r="A72" s="203"/>
      <c r="B72" s="260" t="s">
        <v>55</v>
      </c>
      <c r="C72" s="204">
        <f>SUM(C70:C71)</f>
        <v>13849.099999999999</v>
      </c>
      <c r="D72" s="204">
        <f>SUM(D70:D71)</f>
        <v>3179.5999999999995</v>
      </c>
      <c r="E72" s="550">
        <f t="shared" si="2"/>
        <v>22.95889263562253</v>
      </c>
    </row>
    <row r="73" spans="1:5" s="205" customFormat="1" ht="26.25" customHeight="1" thickBot="1">
      <c r="A73" s="574" t="s">
        <v>398</v>
      </c>
      <c r="B73" s="575"/>
      <c r="C73" s="575"/>
      <c r="D73" s="575"/>
      <c r="E73" s="576"/>
    </row>
    <row r="74" spans="1:5" s="205" customFormat="1" ht="25.5" customHeight="1" thickBot="1">
      <c r="A74" s="302">
        <v>8831</v>
      </c>
      <c r="B74" s="506" t="s">
        <v>194</v>
      </c>
      <c r="C74" s="507">
        <v>14.9</v>
      </c>
      <c r="D74" s="329"/>
      <c r="E74" s="301"/>
    </row>
    <row r="75" spans="1:5" s="205" customFormat="1" ht="35.25" customHeight="1" thickBot="1">
      <c r="A75" s="302">
        <v>8832</v>
      </c>
      <c r="B75" s="506" t="s">
        <v>399</v>
      </c>
      <c r="C75" s="507">
        <v>-14.9</v>
      </c>
      <c r="D75" s="329"/>
      <c r="E75" s="301"/>
    </row>
    <row r="76" spans="1:5" ht="21" thickBot="1">
      <c r="A76" s="22"/>
      <c r="B76" s="16" t="s">
        <v>122</v>
      </c>
      <c r="C76" s="52"/>
      <c r="D76" s="53"/>
      <c r="E76" s="65"/>
    </row>
    <row r="77" spans="1:5" ht="39.75" customHeight="1" hidden="1">
      <c r="A77" s="40">
        <v>601000</v>
      </c>
      <c r="B77" s="41" t="s">
        <v>123</v>
      </c>
      <c r="C77" s="66">
        <f>+C78+C79</f>
        <v>0</v>
      </c>
      <c r="D77" s="67">
        <f>D78+D79</f>
        <v>0</v>
      </c>
      <c r="E77" s="68"/>
    </row>
    <row r="78" spans="1:5" ht="22.5" customHeight="1" hidden="1">
      <c r="A78" s="20">
        <v>601100</v>
      </c>
      <c r="B78" s="21" t="s">
        <v>124</v>
      </c>
      <c r="C78" s="69"/>
      <c r="D78" s="70"/>
      <c r="E78" s="71"/>
    </row>
    <row r="79" spans="1:5" ht="23.25" customHeight="1" hidden="1">
      <c r="A79" s="20">
        <v>601200</v>
      </c>
      <c r="B79" s="21" t="s">
        <v>125</v>
      </c>
      <c r="C79" s="69"/>
      <c r="D79" s="70"/>
      <c r="E79" s="71"/>
    </row>
    <row r="80" spans="1:5" s="121" customFormat="1" ht="20.25">
      <c r="A80" s="119">
        <v>602000</v>
      </c>
      <c r="B80" s="120" t="s">
        <v>30</v>
      </c>
      <c r="C80" s="499"/>
      <c r="D80" s="502">
        <v>521.7</v>
      </c>
      <c r="E80" s="495"/>
    </row>
    <row r="81" spans="1:5" s="121" customFormat="1" ht="20.25">
      <c r="A81" s="122">
        <v>602100</v>
      </c>
      <c r="B81" s="123" t="s">
        <v>31</v>
      </c>
      <c r="C81" s="500"/>
      <c r="D81" s="503">
        <v>2348.8</v>
      </c>
      <c r="E81" s="496"/>
    </row>
    <row r="82" spans="1:5" s="121" customFormat="1" ht="20.25">
      <c r="A82" s="122">
        <v>602200</v>
      </c>
      <c r="B82" s="123" t="s">
        <v>32</v>
      </c>
      <c r="C82" s="500"/>
      <c r="D82" s="503">
        <v>2807.1</v>
      </c>
      <c r="E82" s="496"/>
    </row>
    <row r="83" spans="1:5" s="121" customFormat="1" ht="20.25" hidden="1">
      <c r="A83" s="122"/>
      <c r="B83" s="123" t="s">
        <v>14</v>
      </c>
      <c r="C83" s="500"/>
      <c r="D83" s="503"/>
      <c r="E83" s="496"/>
    </row>
    <row r="84" spans="1:5" s="121" customFormat="1" ht="20.25" hidden="1">
      <c r="A84" s="122"/>
      <c r="B84" s="123" t="s">
        <v>12</v>
      </c>
      <c r="C84" s="500"/>
      <c r="D84" s="503"/>
      <c r="E84" s="496"/>
    </row>
    <row r="85" spans="1:5" s="121" customFormat="1" ht="20.25" hidden="1">
      <c r="A85" s="122"/>
      <c r="B85" s="123" t="s">
        <v>13</v>
      </c>
      <c r="C85" s="500"/>
      <c r="D85" s="503"/>
      <c r="E85" s="496"/>
    </row>
    <row r="86" spans="1:5" s="121" customFormat="1" ht="20.25" hidden="1">
      <c r="A86" s="122"/>
      <c r="B86" s="123" t="s">
        <v>15</v>
      </c>
      <c r="C86" s="500"/>
      <c r="D86" s="503"/>
      <c r="E86" s="496"/>
    </row>
    <row r="87" spans="1:5" s="121" customFormat="1" ht="20.25" hidden="1">
      <c r="A87" s="124"/>
      <c r="B87" s="125" t="s">
        <v>126</v>
      </c>
      <c r="C87" s="501"/>
      <c r="D87" s="504"/>
      <c r="E87" s="497"/>
    </row>
    <row r="88" spans="1:5" s="121" customFormat="1" ht="20.25" hidden="1">
      <c r="A88" s="124"/>
      <c r="B88" s="125" t="s">
        <v>127</v>
      </c>
      <c r="C88" s="501"/>
      <c r="D88" s="504"/>
      <c r="E88" s="497"/>
    </row>
    <row r="89" spans="1:5" s="121" customFormat="1" ht="20.25" hidden="1">
      <c r="A89" s="124"/>
      <c r="B89" s="125" t="s">
        <v>128</v>
      </c>
      <c r="C89" s="501"/>
      <c r="D89" s="504"/>
      <c r="E89" s="497"/>
    </row>
    <row r="90" spans="1:5" s="121" customFormat="1" ht="20.25" hidden="1">
      <c r="A90" s="124"/>
      <c r="B90" s="125" t="s">
        <v>129</v>
      </c>
      <c r="C90" s="501"/>
      <c r="D90" s="504"/>
      <c r="E90" s="497"/>
    </row>
    <row r="91" spans="1:5" s="121" customFormat="1" ht="20.25" hidden="1">
      <c r="A91" s="124"/>
      <c r="B91" s="125" t="s">
        <v>130</v>
      </c>
      <c r="C91" s="501"/>
      <c r="D91" s="504"/>
      <c r="E91" s="497"/>
    </row>
    <row r="92" spans="1:5" s="121" customFormat="1" ht="20.25" hidden="1">
      <c r="A92" s="124"/>
      <c r="B92" s="125" t="s">
        <v>131</v>
      </c>
      <c r="C92" s="501"/>
      <c r="D92" s="504"/>
      <c r="E92" s="497"/>
    </row>
    <row r="93" spans="1:5" s="121" customFormat="1" ht="20.25" hidden="1">
      <c r="A93" s="124"/>
      <c r="B93" s="125" t="s">
        <v>132</v>
      </c>
      <c r="C93" s="501"/>
      <c r="D93" s="504"/>
      <c r="E93" s="497"/>
    </row>
    <row r="94" spans="1:5" s="121" customFormat="1" ht="20.25" hidden="1">
      <c r="A94" s="124"/>
      <c r="B94" s="125" t="s">
        <v>133</v>
      </c>
      <c r="C94" s="501"/>
      <c r="D94" s="504"/>
      <c r="E94" s="497"/>
    </row>
    <row r="95" spans="1:5" s="121" customFormat="1" ht="20.25" hidden="1">
      <c r="A95" s="124"/>
      <c r="B95" s="125" t="s">
        <v>134</v>
      </c>
      <c r="C95" s="501"/>
      <c r="D95" s="504"/>
      <c r="E95" s="497"/>
    </row>
    <row r="96" spans="1:5" s="121" customFormat="1" ht="20.25" hidden="1">
      <c r="A96" s="124"/>
      <c r="B96" s="125" t="s">
        <v>135</v>
      </c>
      <c r="C96" s="501"/>
      <c r="D96" s="504"/>
      <c r="E96" s="497"/>
    </row>
    <row r="97" spans="1:5" s="121" customFormat="1" ht="20.25" hidden="1">
      <c r="A97" s="124"/>
      <c r="B97" s="125" t="s">
        <v>136</v>
      </c>
      <c r="C97" s="501"/>
      <c r="D97" s="504"/>
      <c r="E97" s="497"/>
    </row>
    <row r="98" spans="1:5" s="121" customFormat="1" ht="20.25">
      <c r="A98" s="122">
        <v>602300</v>
      </c>
      <c r="B98" s="123" t="s">
        <v>137</v>
      </c>
      <c r="C98" s="500"/>
      <c r="D98" s="503"/>
      <c r="E98" s="496"/>
    </row>
    <row r="99" spans="1:5" s="121" customFormat="1" ht="38.25" thickBot="1">
      <c r="A99" s="122">
        <v>602400</v>
      </c>
      <c r="B99" s="123" t="s">
        <v>20</v>
      </c>
      <c r="C99" s="494"/>
      <c r="D99" s="505">
        <v>980</v>
      </c>
      <c r="E99" s="498"/>
    </row>
    <row r="100" spans="1:5" s="205" customFormat="1" ht="21" thickBot="1">
      <c r="A100" s="206" t="s">
        <v>16</v>
      </c>
      <c r="B100" s="331" t="s">
        <v>138</v>
      </c>
      <c r="C100" s="329">
        <f>C80</f>
        <v>0</v>
      </c>
      <c r="D100" s="329">
        <f>D80</f>
        <v>521.7</v>
      </c>
      <c r="E100" s="330"/>
    </row>
    <row r="101" spans="3:5" ht="18">
      <c r="C101" s="11"/>
      <c r="D101" s="24"/>
      <c r="E101" s="11"/>
    </row>
    <row r="102" spans="3:5" ht="18">
      <c r="C102" s="11"/>
      <c r="D102" s="24"/>
      <c r="E102" s="11"/>
    </row>
    <row r="103" spans="2:5" ht="38.25" customHeight="1">
      <c r="B103" s="72" t="s">
        <v>184</v>
      </c>
      <c r="C103" s="37"/>
      <c r="D103" s="73" t="s">
        <v>185</v>
      </c>
      <c r="E103" s="11"/>
    </row>
    <row r="104" spans="3:5" ht="18">
      <c r="C104" s="11"/>
      <c r="D104" s="24"/>
      <c r="E104" s="11"/>
    </row>
    <row r="105" spans="3:5" ht="18">
      <c r="C105" s="11"/>
      <c r="D105" s="24"/>
      <c r="E105" s="11"/>
    </row>
    <row r="106" spans="3:5" ht="18">
      <c r="C106" s="11"/>
      <c r="D106" s="24"/>
      <c r="E106" s="11"/>
    </row>
    <row r="107" spans="3:5" ht="18">
      <c r="C107" s="11"/>
      <c r="D107" s="24"/>
      <c r="E107" s="11"/>
    </row>
    <row r="108" spans="3:5" ht="18">
      <c r="C108" s="11"/>
      <c r="D108" s="24"/>
      <c r="E108" s="11"/>
    </row>
    <row r="109" spans="3:5" ht="18">
      <c r="C109" s="11"/>
      <c r="D109" s="24"/>
      <c r="E109" s="11"/>
    </row>
    <row r="110" spans="3:5" ht="18">
      <c r="C110" s="11"/>
      <c r="D110" s="24"/>
      <c r="E110" s="11"/>
    </row>
    <row r="111" spans="3:5" ht="18">
      <c r="C111" s="11"/>
      <c r="D111" s="24"/>
      <c r="E111" s="11"/>
    </row>
    <row r="112" spans="3:5" ht="18">
      <c r="C112" s="11"/>
      <c r="D112" s="24"/>
      <c r="E112" s="11"/>
    </row>
    <row r="113" spans="3:5" ht="18">
      <c r="C113" s="11"/>
      <c r="D113" s="24"/>
      <c r="E113" s="11"/>
    </row>
    <row r="114" spans="3:5" ht="18">
      <c r="C114" s="11"/>
      <c r="D114" s="24"/>
      <c r="E114" s="11"/>
    </row>
    <row r="115" spans="3:5" ht="18">
      <c r="C115" s="11"/>
      <c r="D115" s="24"/>
      <c r="E115" s="11"/>
    </row>
    <row r="116" spans="3:5" ht="18">
      <c r="C116" s="11"/>
      <c r="D116" s="24"/>
      <c r="E116" s="11"/>
    </row>
    <row r="117" spans="3:5" ht="18">
      <c r="C117" s="11"/>
      <c r="D117" s="24"/>
      <c r="E117" s="11"/>
    </row>
    <row r="118" spans="3:5" ht="18">
      <c r="C118" s="11"/>
      <c r="D118" s="24"/>
      <c r="E118" s="11"/>
    </row>
    <row r="119" spans="3:5" ht="18">
      <c r="C119" s="11"/>
      <c r="D119" s="24"/>
      <c r="E119" s="11"/>
    </row>
    <row r="120" spans="3:5" ht="18">
      <c r="C120" s="11"/>
      <c r="D120" s="24"/>
      <c r="E120" s="11"/>
    </row>
    <row r="121" spans="3:5" ht="18">
      <c r="C121" s="11"/>
      <c r="E121" s="11"/>
    </row>
    <row r="122" spans="3:5" ht="18">
      <c r="C122" s="11"/>
      <c r="E122" s="11"/>
    </row>
    <row r="123" spans="3:5" ht="18">
      <c r="C123" s="11"/>
      <c r="E123" s="11"/>
    </row>
    <row r="124" spans="3:5" ht="18">
      <c r="C124" s="11"/>
      <c r="E124" s="11"/>
    </row>
    <row r="125" spans="3:5" ht="18">
      <c r="C125" s="11"/>
      <c r="E125" s="11"/>
    </row>
    <row r="126" spans="3:5" ht="18">
      <c r="C126" s="11"/>
      <c r="E126" s="11"/>
    </row>
    <row r="127" spans="3:5" ht="18">
      <c r="C127" s="11"/>
      <c r="E127" s="11"/>
    </row>
    <row r="128" spans="3:5" ht="18">
      <c r="C128" s="11"/>
      <c r="E128" s="11"/>
    </row>
    <row r="129" spans="3:5" ht="18">
      <c r="C129" s="11"/>
      <c r="E129" s="11"/>
    </row>
    <row r="130" spans="3:5" ht="18">
      <c r="C130" s="11"/>
      <c r="E130" s="11"/>
    </row>
    <row r="131" spans="3:5" ht="18">
      <c r="C131" s="11"/>
      <c r="E131" s="11"/>
    </row>
    <row r="132" spans="3:5" ht="18">
      <c r="C132" s="11"/>
      <c r="E132" s="11"/>
    </row>
    <row r="133" spans="3:5" ht="18">
      <c r="C133" s="11"/>
      <c r="E133" s="11"/>
    </row>
    <row r="134" spans="3:5" ht="18">
      <c r="C134" s="11"/>
      <c r="E134" s="11"/>
    </row>
    <row r="135" spans="3:5" ht="18">
      <c r="C135" s="11"/>
      <c r="E135" s="11"/>
    </row>
    <row r="136" spans="3:5" ht="18">
      <c r="C136" s="11"/>
      <c r="E136" s="11"/>
    </row>
    <row r="137" spans="3:5" ht="18">
      <c r="C137" s="11"/>
      <c r="E137" s="11"/>
    </row>
    <row r="138" spans="3:5" ht="18">
      <c r="C138" s="11"/>
      <c r="E138" s="11"/>
    </row>
    <row r="139" spans="3:5" ht="18">
      <c r="C139" s="11"/>
      <c r="E139" s="11"/>
    </row>
    <row r="140" spans="3:5" ht="18">
      <c r="C140" s="11"/>
      <c r="E140" s="11"/>
    </row>
    <row r="141" spans="3:5" ht="18">
      <c r="C141" s="11"/>
      <c r="E141" s="11"/>
    </row>
    <row r="142" spans="3:5" ht="18">
      <c r="C142" s="11"/>
      <c r="E142" s="11"/>
    </row>
    <row r="143" spans="3:5" ht="18">
      <c r="C143" s="11"/>
      <c r="E143" s="11"/>
    </row>
    <row r="144" spans="3:5" ht="18">
      <c r="C144" s="11"/>
      <c r="E144" s="11"/>
    </row>
    <row r="145" spans="3:5" ht="18">
      <c r="C145" s="11"/>
      <c r="E145" s="11"/>
    </row>
    <row r="146" spans="3:5" ht="18">
      <c r="C146" s="11"/>
      <c r="E146" s="11"/>
    </row>
    <row r="147" spans="3:5" ht="18">
      <c r="C147" s="11"/>
      <c r="E147" s="11"/>
    </row>
    <row r="148" spans="3:5" ht="18">
      <c r="C148" s="11"/>
      <c r="E148" s="11"/>
    </row>
    <row r="149" spans="3:5" ht="18">
      <c r="C149" s="11"/>
      <c r="E149" s="11"/>
    </row>
    <row r="150" spans="3:5" ht="18">
      <c r="C150" s="11"/>
      <c r="E150" s="11"/>
    </row>
    <row r="151" spans="3:5" ht="18">
      <c r="C151" s="11"/>
      <c r="E151" s="11"/>
    </row>
    <row r="152" spans="3:5" ht="18">
      <c r="C152" s="11"/>
      <c r="E152" s="11"/>
    </row>
    <row r="153" spans="3:5" ht="18">
      <c r="C153" s="11"/>
      <c r="E153" s="11"/>
    </row>
    <row r="154" spans="3:5" ht="18">
      <c r="C154" s="11"/>
      <c r="E154" s="11"/>
    </row>
    <row r="155" spans="3:5" ht="18">
      <c r="C155" s="11"/>
      <c r="E155" s="11"/>
    </row>
    <row r="156" spans="3:5" ht="18">
      <c r="C156" s="11"/>
      <c r="E156" s="11"/>
    </row>
    <row r="157" spans="3:5" ht="18">
      <c r="C157" s="11"/>
      <c r="E157" s="11"/>
    </row>
    <row r="158" spans="3:5" ht="18">
      <c r="C158" s="11"/>
      <c r="E158" s="11"/>
    </row>
    <row r="159" spans="3:5" ht="18">
      <c r="C159" s="11"/>
      <c r="E159" s="11"/>
    </row>
    <row r="160" spans="3:5" ht="18">
      <c r="C160" s="11"/>
      <c r="E160" s="11"/>
    </row>
    <row r="161" spans="3:5" ht="18">
      <c r="C161" s="11"/>
      <c r="E161" s="11"/>
    </row>
    <row r="162" spans="3:5" ht="18">
      <c r="C162" s="11"/>
      <c r="E162" s="11"/>
    </row>
    <row r="163" spans="3:5" ht="18">
      <c r="C163" s="11"/>
      <c r="E163" s="11"/>
    </row>
    <row r="164" spans="3:5" ht="18">
      <c r="C164" s="11"/>
      <c r="E164" s="11"/>
    </row>
    <row r="165" spans="3:5" ht="18">
      <c r="C165" s="11"/>
      <c r="E165" s="11"/>
    </row>
    <row r="166" spans="3:5" ht="18">
      <c r="C166" s="11"/>
      <c r="E166" s="11"/>
    </row>
    <row r="167" spans="3:5" ht="18">
      <c r="C167" s="11"/>
      <c r="E167" s="11"/>
    </row>
    <row r="168" spans="3:5" ht="18">
      <c r="C168" s="11"/>
      <c r="E168" s="11"/>
    </row>
    <row r="169" spans="3:5" ht="18">
      <c r="C169" s="11"/>
      <c r="E169" s="11"/>
    </row>
    <row r="170" spans="3:5" ht="18">
      <c r="C170" s="11"/>
      <c r="E170" s="11"/>
    </row>
    <row r="171" spans="3:5" ht="18">
      <c r="C171" s="11"/>
      <c r="E171" s="11"/>
    </row>
    <row r="172" spans="3:5" ht="18">
      <c r="C172" s="11"/>
      <c r="E172" s="11"/>
    </row>
    <row r="173" spans="3:5" ht="18">
      <c r="C173" s="11"/>
      <c r="E173" s="11"/>
    </row>
    <row r="174" spans="3:5" ht="18">
      <c r="C174" s="11"/>
      <c r="E174" s="11"/>
    </row>
    <row r="175" spans="3:5" ht="18">
      <c r="C175" s="11"/>
      <c r="E175" s="11"/>
    </row>
    <row r="176" spans="3:5" ht="18">
      <c r="C176" s="11"/>
      <c r="E176" s="11"/>
    </row>
    <row r="177" spans="3:5" ht="18">
      <c r="C177" s="11"/>
      <c r="E177" s="11"/>
    </row>
    <row r="178" spans="3:5" ht="18">
      <c r="C178" s="11"/>
      <c r="E178" s="11"/>
    </row>
    <row r="179" spans="3:5" ht="18">
      <c r="C179" s="11"/>
      <c r="E179" s="11"/>
    </row>
    <row r="180" spans="3:5" ht="18">
      <c r="C180" s="11"/>
      <c r="E180" s="11"/>
    </row>
    <row r="181" spans="3:5" ht="18">
      <c r="C181" s="11"/>
      <c r="E181" s="11"/>
    </row>
    <row r="182" spans="3:5" ht="18">
      <c r="C182" s="11"/>
      <c r="E182" s="11"/>
    </row>
    <row r="183" spans="3:5" ht="18">
      <c r="C183" s="11"/>
      <c r="E183" s="11"/>
    </row>
    <row r="184" spans="3:5" ht="18">
      <c r="C184" s="11"/>
      <c r="E184" s="11"/>
    </row>
    <row r="185" spans="3:5" ht="18">
      <c r="C185" s="11"/>
      <c r="E185" s="11"/>
    </row>
    <row r="186" spans="3:5" ht="18">
      <c r="C186" s="11"/>
      <c r="E186" s="11"/>
    </row>
    <row r="187" spans="3:5" ht="18">
      <c r="C187" s="11"/>
      <c r="E187" s="11"/>
    </row>
    <row r="188" spans="3:5" ht="18">
      <c r="C188" s="11"/>
      <c r="E188" s="11"/>
    </row>
    <row r="189" spans="3:5" ht="18">
      <c r="C189" s="11"/>
      <c r="E189" s="11"/>
    </row>
    <row r="190" spans="3:5" ht="18">
      <c r="C190" s="11"/>
      <c r="E190" s="11"/>
    </row>
    <row r="191" spans="3:5" ht="18">
      <c r="C191" s="11"/>
      <c r="E191" s="11"/>
    </row>
    <row r="192" spans="3:5" ht="18">
      <c r="C192" s="11"/>
      <c r="E192" s="11"/>
    </row>
    <row r="193" spans="3:5" ht="18">
      <c r="C193" s="11"/>
      <c r="E193" s="11"/>
    </row>
    <row r="194" spans="3:5" ht="18">
      <c r="C194" s="11"/>
      <c r="E194" s="11"/>
    </row>
    <row r="195" spans="3:5" ht="18">
      <c r="C195" s="11"/>
      <c r="E195" s="11"/>
    </row>
    <row r="196" spans="3:5" ht="18">
      <c r="C196" s="11"/>
      <c r="E196" s="11"/>
    </row>
    <row r="197" spans="3:5" ht="18">
      <c r="C197" s="11"/>
      <c r="E197" s="11"/>
    </row>
    <row r="198" spans="3:5" ht="18">
      <c r="C198" s="11"/>
      <c r="E198" s="11"/>
    </row>
    <row r="199" spans="3:5" ht="18">
      <c r="C199" s="11"/>
      <c r="E199" s="11"/>
    </row>
    <row r="200" spans="3:5" ht="18">
      <c r="C200" s="11"/>
      <c r="E200" s="11"/>
    </row>
    <row r="201" spans="3:5" ht="18">
      <c r="C201" s="11"/>
      <c r="E201" s="11"/>
    </row>
    <row r="202" spans="3:5" ht="18">
      <c r="C202" s="11"/>
      <c r="E202" s="11"/>
    </row>
    <row r="203" spans="3:5" ht="18">
      <c r="C203" s="11"/>
      <c r="E203" s="11"/>
    </row>
    <row r="204" spans="3:5" ht="18">
      <c r="C204" s="11"/>
      <c r="E204" s="11"/>
    </row>
    <row r="205" spans="3:5" ht="18">
      <c r="C205" s="11"/>
      <c r="E205" s="11"/>
    </row>
    <row r="206" spans="3:5" ht="18">
      <c r="C206" s="11"/>
      <c r="E206" s="11"/>
    </row>
    <row r="207" spans="3:5" ht="18">
      <c r="C207" s="11"/>
      <c r="E207" s="11"/>
    </row>
    <row r="208" spans="3:5" ht="18">
      <c r="C208" s="11"/>
      <c r="E208" s="11"/>
    </row>
    <row r="209" spans="3:5" ht="18">
      <c r="C209" s="11"/>
      <c r="E209" s="11"/>
    </row>
    <row r="210" spans="3:5" ht="18">
      <c r="C210" s="11"/>
      <c r="E210" s="11"/>
    </row>
    <row r="211" spans="3:5" ht="18">
      <c r="C211" s="11"/>
      <c r="E211" s="11"/>
    </row>
    <row r="212" spans="3:5" ht="18">
      <c r="C212" s="11"/>
      <c r="E212" s="11"/>
    </row>
    <row r="213" spans="3:5" ht="18">
      <c r="C213" s="11"/>
      <c r="E213" s="11"/>
    </row>
    <row r="214" spans="3:5" ht="18">
      <c r="C214" s="11"/>
      <c r="E214" s="11"/>
    </row>
    <row r="215" spans="3:5" ht="18">
      <c r="C215" s="11"/>
      <c r="E215" s="11"/>
    </row>
    <row r="216" spans="3:5" ht="18">
      <c r="C216" s="11"/>
      <c r="E216" s="11"/>
    </row>
    <row r="217" spans="3:5" ht="18">
      <c r="C217" s="11"/>
      <c r="E217" s="11"/>
    </row>
    <row r="218" spans="3:5" ht="18">
      <c r="C218" s="11"/>
      <c r="E218" s="11"/>
    </row>
    <row r="219" spans="3:5" ht="18">
      <c r="C219" s="11"/>
      <c r="E219" s="11"/>
    </row>
    <row r="220" spans="3:5" ht="18">
      <c r="C220" s="11"/>
      <c r="E220" s="11"/>
    </row>
    <row r="221" spans="3:5" ht="18">
      <c r="C221" s="11"/>
      <c r="E221" s="11"/>
    </row>
    <row r="222" spans="3:5" ht="18">
      <c r="C222" s="11"/>
      <c r="E222" s="11"/>
    </row>
    <row r="223" spans="3:5" ht="18">
      <c r="C223" s="11"/>
      <c r="E223" s="11"/>
    </row>
    <row r="224" spans="3:5" ht="18">
      <c r="C224" s="11"/>
      <c r="E224" s="11"/>
    </row>
    <row r="225" spans="3:5" ht="18">
      <c r="C225" s="11"/>
      <c r="E225" s="11"/>
    </row>
    <row r="226" spans="3:5" ht="18">
      <c r="C226" s="11"/>
      <c r="E226" s="11"/>
    </row>
    <row r="227" spans="3:5" ht="18">
      <c r="C227" s="11"/>
      <c r="E227" s="11"/>
    </row>
    <row r="228" spans="3:5" ht="18">
      <c r="C228" s="11"/>
      <c r="E228" s="11"/>
    </row>
    <row r="229" spans="3:5" ht="18">
      <c r="C229" s="11"/>
      <c r="E229" s="11"/>
    </row>
    <row r="230" spans="3:5" ht="18">
      <c r="C230" s="11"/>
      <c r="E230" s="11"/>
    </row>
    <row r="231" spans="3:5" ht="18">
      <c r="C231" s="11"/>
      <c r="E231" s="11"/>
    </row>
    <row r="232" spans="3:5" ht="18">
      <c r="C232" s="11"/>
      <c r="E232" s="11"/>
    </row>
    <row r="233" spans="3:5" ht="18">
      <c r="C233" s="11"/>
      <c r="E233" s="11"/>
    </row>
    <row r="234" spans="3:5" ht="18">
      <c r="C234" s="11"/>
      <c r="E234" s="11"/>
    </row>
    <row r="235" spans="3:5" ht="18">
      <c r="C235" s="11"/>
      <c r="E235" s="11"/>
    </row>
    <row r="236" spans="3:5" ht="18">
      <c r="C236" s="11"/>
      <c r="E236" s="11"/>
    </row>
    <row r="237" spans="3:5" ht="18">
      <c r="C237" s="11"/>
      <c r="E237" s="11"/>
    </row>
    <row r="238" spans="3:5" ht="18">
      <c r="C238" s="11"/>
      <c r="E238" s="11"/>
    </row>
    <row r="239" spans="3:5" ht="18">
      <c r="C239" s="11"/>
      <c r="E239" s="11"/>
    </row>
    <row r="240" spans="3:5" ht="18">
      <c r="C240" s="11"/>
      <c r="E240" s="11"/>
    </row>
    <row r="241" spans="3:5" ht="18">
      <c r="C241" s="11"/>
      <c r="E241" s="11"/>
    </row>
    <row r="242" spans="3:5" ht="18">
      <c r="C242" s="11"/>
      <c r="E242" s="11"/>
    </row>
    <row r="243" spans="3:5" ht="18">
      <c r="C243" s="11"/>
      <c r="E243" s="11"/>
    </row>
    <row r="244" spans="3:5" ht="18">
      <c r="C244" s="11"/>
      <c r="E244" s="11"/>
    </row>
    <row r="245" spans="3:5" ht="18">
      <c r="C245" s="11"/>
      <c r="E245" s="11"/>
    </row>
    <row r="246" spans="3:5" ht="18">
      <c r="C246" s="11"/>
      <c r="E246" s="11"/>
    </row>
    <row r="247" spans="3:5" ht="18">
      <c r="C247" s="11"/>
      <c r="E247" s="11"/>
    </row>
    <row r="248" spans="3:5" ht="18">
      <c r="C248" s="11"/>
      <c r="E248" s="11"/>
    </row>
    <row r="249" spans="3:5" ht="18">
      <c r="C249" s="11"/>
      <c r="E249" s="11"/>
    </row>
    <row r="250" spans="3:5" ht="18">
      <c r="C250" s="11"/>
      <c r="E250" s="11"/>
    </row>
    <row r="251" spans="3:5" ht="18">
      <c r="C251" s="11"/>
      <c r="E251" s="11"/>
    </row>
    <row r="252" spans="3:5" ht="18">
      <c r="C252" s="11"/>
      <c r="E252" s="11"/>
    </row>
    <row r="253" spans="3:5" ht="18">
      <c r="C253" s="11"/>
      <c r="E253" s="11"/>
    </row>
    <row r="254" spans="3:5" ht="18">
      <c r="C254" s="11"/>
      <c r="E254" s="11"/>
    </row>
    <row r="255" spans="3:5" ht="18">
      <c r="C255" s="11"/>
      <c r="E255" s="11"/>
    </row>
    <row r="256" spans="3:5" ht="18">
      <c r="C256" s="11"/>
      <c r="E256" s="11"/>
    </row>
    <row r="257" spans="3:5" ht="18">
      <c r="C257" s="11"/>
      <c r="E257" s="11"/>
    </row>
    <row r="258" spans="3:5" ht="18">
      <c r="C258" s="11"/>
      <c r="E258" s="11"/>
    </row>
    <row r="259" spans="3:5" ht="18">
      <c r="C259" s="11"/>
      <c r="E259" s="11"/>
    </row>
    <row r="260" spans="3:5" ht="18">
      <c r="C260" s="11"/>
      <c r="E260" s="11"/>
    </row>
    <row r="261" spans="3:5" ht="18">
      <c r="C261" s="11"/>
      <c r="E261" s="11"/>
    </row>
    <row r="262" spans="3:5" ht="18">
      <c r="C262" s="11"/>
      <c r="E262" s="11"/>
    </row>
    <row r="263" spans="3:5" ht="18">
      <c r="C263" s="11"/>
      <c r="E263" s="11"/>
    </row>
    <row r="264" spans="3:5" ht="18">
      <c r="C264" s="11"/>
      <c r="E264" s="11"/>
    </row>
    <row r="265" spans="3:5" ht="18">
      <c r="C265" s="11"/>
      <c r="E265" s="11"/>
    </row>
    <row r="266" spans="3:5" ht="18">
      <c r="C266" s="11"/>
      <c r="E266" s="11"/>
    </row>
    <row r="267" spans="3:5" ht="18">
      <c r="C267" s="11"/>
      <c r="E267" s="11"/>
    </row>
    <row r="268" spans="3:5" ht="18">
      <c r="C268" s="11"/>
      <c r="E268" s="11"/>
    </row>
    <row r="269" spans="3:5" ht="18">
      <c r="C269" s="11"/>
      <c r="E269" s="11"/>
    </row>
    <row r="270" spans="3:5" ht="18">
      <c r="C270" s="11"/>
      <c r="E270" s="11"/>
    </row>
    <row r="271" spans="3:5" ht="18">
      <c r="C271" s="11"/>
      <c r="E271" s="11"/>
    </row>
    <row r="272" spans="3:5" ht="18">
      <c r="C272" s="11"/>
      <c r="E272" s="11"/>
    </row>
    <row r="273" spans="3:5" ht="18">
      <c r="C273" s="11"/>
      <c r="E273" s="11"/>
    </row>
    <row r="274" spans="3:5" ht="18">
      <c r="C274" s="11"/>
      <c r="E274" s="11"/>
    </row>
    <row r="275" spans="3:5" ht="18">
      <c r="C275" s="11"/>
      <c r="E275" s="11"/>
    </row>
    <row r="276" spans="3:5" ht="18">
      <c r="C276" s="11"/>
      <c r="E276" s="11"/>
    </row>
    <row r="277" spans="3:5" ht="18">
      <c r="C277" s="11"/>
      <c r="E277" s="11"/>
    </row>
    <row r="278" spans="3:5" ht="18">
      <c r="C278" s="11"/>
      <c r="E278" s="11"/>
    </row>
    <row r="279" spans="3:5" ht="18">
      <c r="C279" s="11"/>
      <c r="E279" s="11"/>
    </row>
    <row r="280" spans="3:5" ht="18">
      <c r="C280" s="11"/>
      <c r="E280" s="11"/>
    </row>
    <row r="281" spans="3:5" ht="18">
      <c r="C281" s="11"/>
      <c r="E281" s="11"/>
    </row>
    <row r="282" spans="3:5" ht="18">
      <c r="C282" s="11"/>
      <c r="E282" s="11"/>
    </row>
    <row r="283" spans="3:5" ht="18">
      <c r="C283" s="11"/>
      <c r="E283" s="11"/>
    </row>
    <row r="284" spans="3:5" ht="18">
      <c r="C284" s="11"/>
      <c r="E284" s="11"/>
    </row>
    <row r="285" spans="3:5" ht="18">
      <c r="C285" s="11"/>
      <c r="E285" s="11"/>
    </row>
    <row r="286" spans="3:5" ht="18">
      <c r="C286" s="11"/>
      <c r="E286" s="11"/>
    </row>
    <row r="287" spans="3:5" ht="18">
      <c r="C287" s="11"/>
      <c r="E287" s="11"/>
    </row>
    <row r="288" spans="3:5" ht="18">
      <c r="C288" s="11"/>
      <c r="E288" s="11"/>
    </row>
    <row r="289" spans="3:5" ht="18">
      <c r="C289" s="11"/>
      <c r="E289" s="11"/>
    </row>
    <row r="290" spans="3:5" ht="18">
      <c r="C290" s="11"/>
      <c r="E290" s="11"/>
    </row>
    <row r="291" spans="3:5" ht="18">
      <c r="C291" s="11"/>
      <c r="E291" s="11"/>
    </row>
    <row r="292" spans="3:5" ht="18">
      <c r="C292" s="11"/>
      <c r="E292" s="11"/>
    </row>
    <row r="293" spans="3:5" ht="18">
      <c r="C293" s="11"/>
      <c r="E293" s="11"/>
    </row>
    <row r="294" spans="3:5" ht="18">
      <c r="C294" s="11"/>
      <c r="E294" s="11"/>
    </row>
    <row r="295" spans="3:5" ht="18">
      <c r="C295" s="11"/>
      <c r="E295" s="11"/>
    </row>
    <row r="296" spans="3:5" ht="18">
      <c r="C296" s="11"/>
      <c r="E296" s="11"/>
    </row>
    <row r="297" spans="3:5" ht="18">
      <c r="C297" s="11"/>
      <c r="E297" s="11"/>
    </row>
    <row r="298" spans="3:5" ht="18">
      <c r="C298" s="11"/>
      <c r="E298" s="11"/>
    </row>
    <row r="299" spans="3:5" ht="18">
      <c r="C299" s="11"/>
      <c r="E299" s="11"/>
    </row>
    <row r="300" spans="3:5" ht="18">
      <c r="C300" s="11"/>
      <c r="E300" s="11"/>
    </row>
    <row r="301" spans="3:5" ht="18">
      <c r="C301" s="11"/>
      <c r="E301" s="11"/>
    </row>
    <row r="302" spans="3:5" ht="18">
      <c r="C302" s="11"/>
      <c r="E302" s="11"/>
    </row>
    <row r="303" spans="3:5" ht="18">
      <c r="C303" s="11"/>
      <c r="E303" s="11"/>
    </row>
    <row r="304" spans="3:5" ht="18">
      <c r="C304" s="11"/>
      <c r="E304" s="11"/>
    </row>
    <row r="305" spans="3:5" ht="18">
      <c r="C305" s="11"/>
      <c r="E305" s="11"/>
    </row>
    <row r="306" spans="3:5" ht="18">
      <c r="C306" s="11"/>
      <c r="E306" s="11"/>
    </row>
    <row r="307" spans="3:5" ht="18">
      <c r="C307" s="11"/>
      <c r="E307" s="11"/>
    </row>
    <row r="308" spans="3:5" ht="18">
      <c r="C308" s="11"/>
      <c r="E308" s="11"/>
    </row>
    <row r="309" spans="3:5" ht="18">
      <c r="C309" s="11"/>
      <c r="E309" s="11"/>
    </row>
    <row r="310" spans="3:5" ht="18">
      <c r="C310" s="11"/>
      <c r="E310" s="11"/>
    </row>
    <row r="311" spans="3:5" ht="18">
      <c r="C311" s="11"/>
      <c r="E311" s="11"/>
    </row>
    <row r="312" spans="3:5" ht="18">
      <c r="C312" s="11"/>
      <c r="E312" s="11"/>
    </row>
    <row r="313" spans="3:5" ht="18">
      <c r="C313" s="11"/>
      <c r="E313" s="11"/>
    </row>
    <row r="314" spans="3:5" ht="18">
      <c r="C314" s="11"/>
      <c r="E314" s="11"/>
    </row>
    <row r="315" spans="3:5" ht="18">
      <c r="C315" s="11"/>
      <c r="E315" s="11"/>
    </row>
    <row r="316" spans="3:5" ht="18">
      <c r="C316" s="11"/>
      <c r="E316" s="11"/>
    </row>
    <row r="317" spans="3:5" ht="18">
      <c r="C317" s="11"/>
      <c r="E317" s="11"/>
    </row>
    <row r="318" spans="3:5" ht="18">
      <c r="C318" s="11"/>
      <c r="E318" s="11"/>
    </row>
    <row r="319" spans="3:5" ht="18">
      <c r="C319" s="11"/>
      <c r="E319" s="11"/>
    </row>
    <row r="320" spans="3:5" ht="18">
      <c r="C320" s="11"/>
      <c r="E320" s="11"/>
    </row>
    <row r="321" spans="3:5" ht="18">
      <c r="C321" s="11"/>
      <c r="E321" s="11"/>
    </row>
    <row r="322" spans="3:5" ht="18">
      <c r="C322" s="11"/>
      <c r="E322" s="11"/>
    </row>
    <row r="323" spans="3:5" ht="18">
      <c r="C323" s="11"/>
      <c r="E323" s="11"/>
    </row>
    <row r="324" spans="3:5" ht="18">
      <c r="C324" s="11"/>
      <c r="E324" s="11"/>
    </row>
    <row r="325" spans="3:5" ht="18">
      <c r="C325" s="11"/>
      <c r="E325" s="11"/>
    </row>
    <row r="326" spans="3:5" ht="18">
      <c r="C326" s="11"/>
      <c r="E326" s="11"/>
    </row>
    <row r="327" spans="3:5" ht="18">
      <c r="C327" s="11"/>
      <c r="E327" s="11"/>
    </row>
    <row r="328" spans="3:5" ht="18">
      <c r="C328" s="11"/>
      <c r="E328" s="11"/>
    </row>
    <row r="329" spans="3:5" ht="18">
      <c r="C329" s="11"/>
      <c r="E329" s="11"/>
    </row>
    <row r="330" spans="3:5" ht="18">
      <c r="C330" s="11"/>
      <c r="E330" s="11"/>
    </row>
    <row r="331" spans="3:5" ht="18">
      <c r="C331" s="11"/>
      <c r="E331" s="11"/>
    </row>
    <row r="332" spans="3:5" ht="18">
      <c r="C332" s="11"/>
      <c r="E332" s="11"/>
    </row>
    <row r="333" spans="3:5" ht="18">
      <c r="C333" s="11"/>
      <c r="E333" s="11"/>
    </row>
    <row r="334" spans="3:5" ht="18">
      <c r="C334" s="11"/>
      <c r="E334" s="11"/>
    </row>
    <row r="335" spans="3:5" ht="18">
      <c r="C335" s="11"/>
      <c r="E335" s="11"/>
    </row>
    <row r="336" spans="3:5" ht="18">
      <c r="C336" s="11"/>
      <c r="E336" s="11"/>
    </row>
    <row r="337" spans="3:5" ht="18">
      <c r="C337" s="11"/>
      <c r="E337" s="11"/>
    </row>
    <row r="338" spans="3:5" ht="18">
      <c r="C338" s="11"/>
      <c r="E338" s="11"/>
    </row>
    <row r="339" spans="3:5" ht="18">
      <c r="C339" s="11"/>
      <c r="E339" s="11"/>
    </row>
    <row r="340" spans="3:5" ht="18">
      <c r="C340" s="11"/>
      <c r="E340" s="11"/>
    </row>
    <row r="341" spans="3:5" ht="18">
      <c r="C341" s="11"/>
      <c r="E341" s="11"/>
    </row>
    <row r="342" spans="3:5" ht="18">
      <c r="C342" s="11"/>
      <c r="E342" s="11"/>
    </row>
    <row r="343" spans="3:5" ht="18">
      <c r="C343" s="11"/>
      <c r="E343" s="11"/>
    </row>
    <row r="344" spans="3:5" ht="18">
      <c r="C344" s="11"/>
      <c r="E344" s="11"/>
    </row>
    <row r="345" spans="3:5" ht="18">
      <c r="C345" s="11"/>
      <c r="E345" s="11"/>
    </row>
    <row r="346" spans="3:5" ht="18">
      <c r="C346" s="11"/>
      <c r="E346" s="11"/>
    </row>
    <row r="347" spans="3:5" ht="18">
      <c r="C347" s="11"/>
      <c r="E347" s="11"/>
    </row>
    <row r="348" spans="3:5" ht="18">
      <c r="C348" s="11"/>
      <c r="E348" s="11"/>
    </row>
    <row r="349" spans="3:5" ht="18">
      <c r="C349" s="11"/>
      <c r="E349" s="11"/>
    </row>
    <row r="350" spans="3:5" ht="18">
      <c r="C350" s="11"/>
      <c r="E350" s="11"/>
    </row>
    <row r="351" spans="3:5" ht="18">
      <c r="C351" s="11"/>
      <c r="E351" s="11"/>
    </row>
    <row r="352" spans="3:5" ht="18">
      <c r="C352" s="11"/>
      <c r="E352" s="11"/>
    </row>
    <row r="353" spans="3:5" ht="18">
      <c r="C353" s="11"/>
      <c r="E353" s="11"/>
    </row>
    <row r="354" spans="3:5" ht="18">
      <c r="C354" s="11"/>
      <c r="E354" s="11"/>
    </row>
    <row r="355" spans="3:5" ht="18">
      <c r="C355" s="11"/>
      <c r="E355" s="11"/>
    </row>
    <row r="356" spans="3:5" ht="18">
      <c r="C356" s="11"/>
      <c r="E356" s="11"/>
    </row>
    <row r="357" spans="3:5" ht="18">
      <c r="C357" s="11"/>
      <c r="E357" s="11"/>
    </row>
    <row r="358" spans="3:5" ht="18">
      <c r="C358" s="11"/>
      <c r="E358" s="11"/>
    </row>
    <row r="359" spans="3:5" ht="18">
      <c r="C359" s="11"/>
      <c r="E359" s="11"/>
    </row>
    <row r="360" spans="3:5" ht="18">
      <c r="C360" s="11"/>
      <c r="E360" s="11"/>
    </row>
    <row r="361" spans="3:5" ht="18">
      <c r="C361" s="11"/>
      <c r="E361" s="11"/>
    </row>
    <row r="362" spans="3:5" ht="18">
      <c r="C362" s="11"/>
      <c r="E362" s="11"/>
    </row>
    <row r="363" spans="3:5" ht="18">
      <c r="C363" s="11"/>
      <c r="E363" s="11"/>
    </row>
    <row r="364" spans="3:5" ht="18">
      <c r="C364" s="11"/>
      <c r="E364" s="11"/>
    </row>
    <row r="365" spans="3:5" ht="18">
      <c r="C365" s="11"/>
      <c r="E365" s="11"/>
    </row>
    <row r="366" spans="3:5" ht="18">
      <c r="C366" s="11"/>
      <c r="E366" s="11"/>
    </row>
    <row r="367" spans="3:5" ht="18">
      <c r="C367" s="11"/>
      <c r="E367" s="11"/>
    </row>
    <row r="368" spans="3:5" ht="18">
      <c r="C368" s="11"/>
      <c r="E368" s="11"/>
    </row>
    <row r="369" spans="3:5" ht="18">
      <c r="C369" s="11"/>
      <c r="E369" s="11"/>
    </row>
    <row r="370" spans="3:5" ht="18">
      <c r="C370" s="11"/>
      <c r="E370" s="11"/>
    </row>
    <row r="371" spans="3:5" ht="18">
      <c r="C371" s="11"/>
      <c r="E371" s="11"/>
    </row>
    <row r="372" spans="3:5" ht="18">
      <c r="C372" s="11"/>
      <c r="E372" s="11"/>
    </row>
    <row r="373" spans="3:5" ht="18">
      <c r="C373" s="11"/>
      <c r="E373" s="11"/>
    </row>
    <row r="374" spans="3:5" ht="18">
      <c r="C374" s="11"/>
      <c r="E374" s="11"/>
    </row>
    <row r="375" spans="3:5" ht="18">
      <c r="C375" s="11"/>
      <c r="E375" s="11"/>
    </row>
    <row r="376" spans="3:5" ht="18">
      <c r="C376" s="11"/>
      <c r="E376" s="11"/>
    </row>
    <row r="377" spans="3:5" ht="18">
      <c r="C377" s="11"/>
      <c r="E377" s="11"/>
    </row>
    <row r="378" spans="3:5" ht="18">
      <c r="C378" s="11"/>
      <c r="E378" s="11"/>
    </row>
    <row r="379" spans="3:5" ht="18">
      <c r="C379" s="11"/>
      <c r="E379" s="11"/>
    </row>
    <row r="380" spans="3:5" ht="18">
      <c r="C380" s="11"/>
      <c r="E380" s="11"/>
    </row>
    <row r="381" spans="3:5" ht="18">
      <c r="C381" s="11"/>
      <c r="E381" s="11"/>
    </row>
    <row r="382" spans="3:5" ht="18">
      <c r="C382" s="11"/>
      <c r="E382" s="11"/>
    </row>
    <row r="383" spans="3:5" ht="18">
      <c r="C383" s="11"/>
      <c r="E383" s="11"/>
    </row>
    <row r="384" spans="3:5" ht="18">
      <c r="C384" s="11"/>
      <c r="E384" s="11"/>
    </row>
    <row r="385" spans="3:5" ht="18">
      <c r="C385" s="11"/>
      <c r="E385" s="11"/>
    </row>
    <row r="386" spans="3:5" ht="18">
      <c r="C386" s="11"/>
      <c r="E386" s="11"/>
    </row>
    <row r="387" spans="3:5" ht="18">
      <c r="C387" s="11"/>
      <c r="E387" s="11"/>
    </row>
    <row r="388" spans="3:5" ht="18">
      <c r="C388" s="11"/>
      <c r="E388" s="11"/>
    </row>
    <row r="389" spans="3:5" ht="18">
      <c r="C389" s="11"/>
      <c r="E389" s="11"/>
    </row>
    <row r="390" spans="3:5" ht="18">
      <c r="C390" s="11"/>
      <c r="E390" s="11"/>
    </row>
    <row r="391" spans="3:5" ht="18">
      <c r="C391" s="11"/>
      <c r="E391" s="11"/>
    </row>
    <row r="392" spans="3:5" ht="18">
      <c r="C392" s="11"/>
      <c r="E392" s="11"/>
    </row>
    <row r="393" spans="3:5" ht="18">
      <c r="C393" s="11"/>
      <c r="E393" s="11"/>
    </row>
    <row r="394" spans="3:5" ht="18">
      <c r="C394" s="11"/>
      <c r="E394" s="11"/>
    </row>
    <row r="395" spans="3:5" ht="18">
      <c r="C395" s="11"/>
      <c r="E395" s="11"/>
    </row>
    <row r="396" spans="3:5" ht="18">
      <c r="C396" s="11"/>
      <c r="E396" s="11"/>
    </row>
    <row r="397" spans="3:5" ht="18">
      <c r="C397" s="11"/>
      <c r="E397" s="11"/>
    </row>
    <row r="398" spans="3:5" ht="18">
      <c r="C398" s="11"/>
      <c r="E398" s="11"/>
    </row>
    <row r="399" spans="3:5" ht="18">
      <c r="C399" s="11"/>
      <c r="E399" s="11"/>
    </row>
    <row r="400" spans="3:5" ht="18">
      <c r="C400" s="11"/>
      <c r="E400" s="11"/>
    </row>
    <row r="401" spans="3:5" ht="18">
      <c r="C401" s="11"/>
      <c r="E401" s="11"/>
    </row>
    <row r="402" spans="3:5" ht="18">
      <c r="C402" s="11"/>
      <c r="E402" s="11"/>
    </row>
    <row r="403" spans="3:5" ht="18">
      <c r="C403" s="11"/>
      <c r="E403" s="11"/>
    </row>
    <row r="404" spans="3:5" ht="18">
      <c r="C404" s="11"/>
      <c r="E404" s="11"/>
    </row>
    <row r="405" spans="3:5" ht="18">
      <c r="C405" s="11"/>
      <c r="E405" s="11"/>
    </row>
    <row r="406" spans="3:5" ht="18">
      <c r="C406" s="11"/>
      <c r="E406" s="11"/>
    </row>
    <row r="407" spans="3:5" ht="18">
      <c r="C407" s="11"/>
      <c r="E407" s="11"/>
    </row>
    <row r="408" spans="3:5" ht="18">
      <c r="C408" s="11"/>
      <c r="E408" s="11"/>
    </row>
    <row r="409" spans="3:5" ht="18">
      <c r="C409" s="11"/>
      <c r="E409" s="11"/>
    </row>
    <row r="410" spans="3:5" ht="18">
      <c r="C410" s="11"/>
      <c r="E410" s="11"/>
    </row>
    <row r="411" spans="3:5" ht="18">
      <c r="C411" s="11"/>
      <c r="E411" s="11"/>
    </row>
    <row r="412" spans="3:5" ht="18">
      <c r="C412" s="11"/>
      <c r="E412" s="11"/>
    </row>
    <row r="413" spans="3:5" ht="18">
      <c r="C413" s="11"/>
      <c r="E413" s="11"/>
    </row>
    <row r="414" spans="3:5" ht="18">
      <c r="C414" s="11"/>
      <c r="E414" s="11"/>
    </row>
    <row r="415" spans="3:5" ht="18">
      <c r="C415" s="11"/>
      <c r="E415" s="11"/>
    </row>
    <row r="416" spans="3:5" ht="18">
      <c r="C416" s="11"/>
      <c r="E416" s="11"/>
    </row>
    <row r="417" spans="3:5" ht="18">
      <c r="C417" s="11"/>
      <c r="E417" s="11"/>
    </row>
    <row r="418" spans="3:5" ht="18">
      <c r="C418" s="11"/>
      <c r="E418" s="11"/>
    </row>
    <row r="419" spans="3:5" ht="18">
      <c r="C419" s="11"/>
      <c r="E419" s="11"/>
    </row>
    <row r="420" spans="3:5" ht="18">
      <c r="C420" s="11"/>
      <c r="E420" s="11"/>
    </row>
    <row r="421" spans="3:5" ht="18">
      <c r="C421" s="11"/>
      <c r="E421" s="11"/>
    </row>
    <row r="422" spans="3:5" ht="18">
      <c r="C422" s="11"/>
      <c r="E422" s="11"/>
    </row>
    <row r="423" spans="3:5" ht="18">
      <c r="C423" s="11"/>
      <c r="E423" s="11"/>
    </row>
    <row r="424" spans="3:5" ht="18">
      <c r="C424" s="11"/>
      <c r="E424" s="11"/>
    </row>
    <row r="425" spans="3:5" ht="18">
      <c r="C425" s="11"/>
      <c r="E425" s="11"/>
    </row>
    <row r="426" spans="3:5" ht="18">
      <c r="C426" s="11"/>
      <c r="E426" s="11"/>
    </row>
    <row r="427" spans="3:5" ht="18">
      <c r="C427" s="11"/>
      <c r="E427" s="11"/>
    </row>
    <row r="428" spans="3:5" ht="18">
      <c r="C428" s="11"/>
      <c r="E428" s="11"/>
    </row>
    <row r="429" spans="3:5" ht="18">
      <c r="C429" s="11"/>
      <c r="E429" s="11"/>
    </row>
    <row r="430" spans="3:5" ht="18">
      <c r="C430" s="11"/>
      <c r="E430" s="11"/>
    </row>
    <row r="431" spans="3:5" ht="18">
      <c r="C431" s="11"/>
      <c r="E431" s="11"/>
    </row>
    <row r="432" spans="3:5" ht="18">
      <c r="C432" s="11"/>
      <c r="E432" s="11"/>
    </row>
    <row r="433" spans="3:5" ht="18">
      <c r="C433" s="11"/>
      <c r="E433" s="11"/>
    </row>
    <row r="434" spans="3:5" ht="18">
      <c r="C434" s="11"/>
      <c r="E434" s="11"/>
    </row>
    <row r="435" spans="3:5" ht="18">
      <c r="C435" s="11"/>
      <c r="E435" s="11"/>
    </row>
    <row r="436" spans="3:5" ht="18">
      <c r="C436" s="11"/>
      <c r="E436" s="11"/>
    </row>
    <row r="437" spans="3:5" ht="18">
      <c r="C437" s="11"/>
      <c r="E437" s="11"/>
    </row>
    <row r="438" spans="3:5" ht="18">
      <c r="C438" s="11"/>
      <c r="E438" s="11"/>
    </row>
    <row r="439" spans="3:5" ht="18">
      <c r="C439" s="11"/>
      <c r="E439" s="11"/>
    </row>
    <row r="440" spans="3:5" ht="18">
      <c r="C440" s="11"/>
      <c r="E440" s="11"/>
    </row>
    <row r="441" spans="3:5" ht="18">
      <c r="C441" s="11"/>
      <c r="E441" s="11"/>
    </row>
    <row r="442" spans="3:5" ht="18">
      <c r="C442" s="11"/>
      <c r="E442" s="11"/>
    </row>
    <row r="443" spans="3:5" ht="18">
      <c r="C443" s="11"/>
      <c r="E443" s="11"/>
    </row>
    <row r="444" spans="3:5" ht="18">
      <c r="C444" s="11"/>
      <c r="E444" s="11"/>
    </row>
    <row r="445" spans="3:5" ht="18">
      <c r="C445" s="11"/>
      <c r="E445" s="11"/>
    </row>
    <row r="446" spans="3:5" ht="18">
      <c r="C446" s="11"/>
      <c r="E446" s="11"/>
    </row>
    <row r="447" spans="3:5" ht="18">
      <c r="C447" s="11"/>
      <c r="E447" s="11"/>
    </row>
    <row r="448" spans="3:5" ht="18">
      <c r="C448" s="11"/>
      <c r="E448" s="11"/>
    </row>
    <row r="449" spans="3:5" ht="18">
      <c r="C449" s="11"/>
      <c r="E449" s="11"/>
    </row>
    <row r="450" spans="3:5" ht="18">
      <c r="C450" s="11"/>
      <c r="E450" s="11"/>
    </row>
    <row r="451" spans="3:5" ht="18">
      <c r="C451" s="11"/>
      <c r="E451" s="11"/>
    </row>
    <row r="452" spans="3:5" ht="18">
      <c r="C452" s="11"/>
      <c r="E452" s="11"/>
    </row>
    <row r="453" spans="3:5" ht="18">
      <c r="C453" s="11"/>
      <c r="E453" s="11"/>
    </row>
    <row r="454" spans="3:5" ht="18">
      <c r="C454" s="11"/>
      <c r="E454" s="11"/>
    </row>
    <row r="455" spans="3:5" ht="18">
      <c r="C455" s="11"/>
      <c r="E455" s="11"/>
    </row>
    <row r="456" spans="3:5" ht="18">
      <c r="C456" s="11"/>
      <c r="E456" s="11"/>
    </row>
    <row r="457" spans="3:5" ht="18">
      <c r="C457" s="11"/>
      <c r="E457" s="11"/>
    </row>
    <row r="458" spans="3:5" ht="18">
      <c r="C458" s="11"/>
      <c r="E458" s="11"/>
    </row>
    <row r="459" spans="3:5" ht="18">
      <c r="C459" s="11"/>
      <c r="E459" s="11"/>
    </row>
    <row r="460" spans="3:5" ht="18">
      <c r="C460" s="11"/>
      <c r="E460" s="11"/>
    </row>
    <row r="461" spans="3:5" ht="18">
      <c r="C461" s="11"/>
      <c r="E461" s="11"/>
    </row>
    <row r="462" spans="3:5" ht="18">
      <c r="C462" s="11"/>
      <c r="E462" s="11"/>
    </row>
    <row r="463" spans="3:5" ht="18">
      <c r="C463" s="11"/>
      <c r="E463" s="11"/>
    </row>
    <row r="464" spans="3:5" ht="18">
      <c r="C464" s="11"/>
      <c r="E464" s="11"/>
    </row>
    <row r="465" spans="3:5" ht="18">
      <c r="C465" s="11"/>
      <c r="E465" s="11"/>
    </row>
    <row r="466" spans="3:5" ht="18">
      <c r="C466" s="11"/>
      <c r="E466" s="11"/>
    </row>
    <row r="467" spans="3:5" ht="18">
      <c r="C467" s="11"/>
      <c r="E467" s="11"/>
    </row>
    <row r="468" spans="3:5" ht="18">
      <c r="C468" s="11"/>
      <c r="E468" s="11"/>
    </row>
    <row r="469" spans="3:5" ht="18">
      <c r="C469" s="11"/>
      <c r="E469" s="11"/>
    </row>
    <row r="470" spans="3:5" ht="18">
      <c r="C470" s="11"/>
      <c r="E470" s="11"/>
    </row>
    <row r="471" spans="3:5" ht="18">
      <c r="C471" s="11"/>
      <c r="E471" s="11"/>
    </row>
    <row r="472" spans="3:5" ht="18">
      <c r="C472" s="11"/>
      <c r="E472" s="11"/>
    </row>
    <row r="473" spans="3:5" ht="18">
      <c r="C473" s="11"/>
      <c r="E473" s="11"/>
    </row>
    <row r="474" spans="3:5" ht="18">
      <c r="C474" s="11"/>
      <c r="E474" s="11"/>
    </row>
    <row r="475" spans="3:5" ht="18">
      <c r="C475" s="11"/>
      <c r="E475" s="11"/>
    </row>
    <row r="476" spans="3:5" ht="18">
      <c r="C476" s="11"/>
      <c r="E476" s="11"/>
    </row>
    <row r="477" spans="3:5" ht="18">
      <c r="C477" s="11"/>
      <c r="E477" s="11"/>
    </row>
    <row r="478" spans="3:5" ht="18">
      <c r="C478" s="11"/>
      <c r="E478" s="11"/>
    </row>
    <row r="479" spans="3:5" ht="18">
      <c r="C479" s="11"/>
      <c r="E479" s="11"/>
    </row>
    <row r="480" spans="3:5" ht="18">
      <c r="C480" s="11"/>
      <c r="E480" s="11"/>
    </row>
    <row r="481" spans="3:5" ht="18">
      <c r="C481" s="11"/>
      <c r="E481" s="11"/>
    </row>
    <row r="482" spans="3:5" ht="18">
      <c r="C482" s="11"/>
      <c r="E482" s="11"/>
    </row>
    <row r="483" spans="3:5" ht="18">
      <c r="C483" s="11"/>
      <c r="E483" s="11"/>
    </row>
    <row r="484" spans="3:5" ht="18">
      <c r="C484" s="11"/>
      <c r="E484" s="11"/>
    </row>
    <row r="485" spans="3:5" ht="18">
      <c r="C485" s="11"/>
      <c r="E485" s="11"/>
    </row>
    <row r="486" spans="3:5" ht="18">
      <c r="C486" s="11"/>
      <c r="E486" s="11"/>
    </row>
    <row r="487" spans="3:5" ht="18">
      <c r="C487" s="11"/>
      <c r="E487" s="11"/>
    </row>
    <row r="488" spans="3:5" ht="18">
      <c r="C488" s="11"/>
      <c r="E488" s="11"/>
    </row>
    <row r="489" spans="3:5" ht="18">
      <c r="C489" s="11"/>
      <c r="E489" s="11"/>
    </row>
    <row r="490" spans="3:5" ht="18">
      <c r="C490" s="11"/>
      <c r="E490" s="11"/>
    </row>
    <row r="491" spans="3:5" ht="18">
      <c r="C491" s="11"/>
      <c r="E491" s="11"/>
    </row>
    <row r="492" spans="3:5" ht="18">
      <c r="C492" s="11"/>
      <c r="E492" s="11"/>
    </row>
    <row r="493" spans="3:5" ht="18">
      <c r="C493" s="11"/>
      <c r="E493" s="11"/>
    </row>
    <row r="494" spans="3:5" ht="18">
      <c r="C494" s="11"/>
      <c r="E494" s="11"/>
    </row>
    <row r="495" spans="3:5" ht="18">
      <c r="C495" s="11"/>
      <c r="E495" s="11"/>
    </row>
    <row r="496" spans="3:5" ht="18">
      <c r="C496" s="11"/>
      <c r="E496" s="11"/>
    </row>
    <row r="497" spans="3:5" ht="18">
      <c r="C497" s="11"/>
      <c r="E497" s="11"/>
    </row>
    <row r="498" spans="3:5" ht="18">
      <c r="C498" s="11"/>
      <c r="E498" s="11"/>
    </row>
    <row r="499" spans="3:5" ht="18">
      <c r="C499" s="11"/>
      <c r="E499" s="11"/>
    </row>
    <row r="500" spans="3:5" ht="18">
      <c r="C500" s="11"/>
      <c r="E500" s="11"/>
    </row>
    <row r="501" spans="3:5" ht="18">
      <c r="C501" s="11"/>
      <c r="E501" s="11"/>
    </row>
    <row r="502" spans="3:5" ht="18">
      <c r="C502" s="11"/>
      <c r="E502" s="11"/>
    </row>
    <row r="503" spans="3:5" ht="18">
      <c r="C503" s="11"/>
      <c r="E503" s="11"/>
    </row>
    <row r="504" spans="3:5" ht="18">
      <c r="C504" s="11"/>
      <c r="E504" s="11"/>
    </row>
    <row r="505" spans="3:5" ht="18">
      <c r="C505" s="11"/>
      <c r="E505" s="11"/>
    </row>
    <row r="506" spans="3:5" ht="18">
      <c r="C506" s="11"/>
      <c r="E506" s="11"/>
    </row>
    <row r="507" spans="3:5" ht="18">
      <c r="C507" s="11"/>
      <c r="E507" s="11"/>
    </row>
    <row r="508" spans="3:5" ht="18">
      <c r="C508" s="11"/>
      <c r="E508" s="11"/>
    </row>
    <row r="509" spans="3:5" ht="18">
      <c r="C509" s="11"/>
      <c r="E509" s="11"/>
    </row>
    <row r="510" spans="3:5" ht="18">
      <c r="C510" s="11"/>
      <c r="E510" s="11"/>
    </row>
    <row r="511" spans="3:5" ht="18">
      <c r="C511" s="11"/>
      <c r="E511" s="11"/>
    </row>
    <row r="512" spans="3:5" ht="18">
      <c r="C512" s="11"/>
      <c r="E512" s="11"/>
    </row>
    <row r="513" spans="3:5" ht="18">
      <c r="C513" s="11"/>
      <c r="E513" s="11"/>
    </row>
    <row r="514" spans="3:5" ht="18">
      <c r="C514" s="11"/>
      <c r="E514" s="11"/>
    </row>
    <row r="515" spans="3:5" ht="18">
      <c r="C515" s="11"/>
      <c r="E515" s="11"/>
    </row>
    <row r="516" spans="3:5" ht="18">
      <c r="C516" s="11"/>
      <c r="E516" s="11"/>
    </row>
    <row r="517" spans="3:5" ht="18">
      <c r="C517" s="11"/>
      <c r="E517" s="11"/>
    </row>
    <row r="518" spans="3:5" ht="18">
      <c r="C518" s="11"/>
      <c r="E518" s="11"/>
    </row>
    <row r="519" spans="3:5" ht="18">
      <c r="C519" s="11"/>
      <c r="E519" s="11"/>
    </row>
    <row r="520" spans="3:5" ht="18">
      <c r="C520" s="11"/>
      <c r="E520" s="11"/>
    </row>
    <row r="521" spans="3:5" ht="18">
      <c r="C521" s="11"/>
      <c r="E521" s="11"/>
    </row>
    <row r="522" spans="3:5" ht="18">
      <c r="C522" s="11"/>
      <c r="E522" s="11"/>
    </row>
    <row r="523" spans="3:5" ht="18">
      <c r="C523" s="11"/>
      <c r="E523" s="11"/>
    </row>
    <row r="524" spans="3:5" ht="18">
      <c r="C524" s="11"/>
      <c r="E524" s="11"/>
    </row>
    <row r="525" spans="3:5" ht="18">
      <c r="C525" s="11"/>
      <c r="E525" s="11"/>
    </row>
    <row r="526" spans="3:5" ht="18">
      <c r="C526" s="11"/>
      <c r="E526" s="11"/>
    </row>
    <row r="527" spans="3:5" ht="18">
      <c r="C527" s="11"/>
      <c r="E527" s="11"/>
    </row>
    <row r="528" spans="3:5" ht="18">
      <c r="C528" s="11"/>
      <c r="E528" s="11"/>
    </row>
    <row r="529" spans="3:5" ht="18">
      <c r="C529" s="11"/>
      <c r="E529" s="11"/>
    </row>
    <row r="530" spans="3:5" ht="18">
      <c r="C530" s="11"/>
      <c r="E530" s="11"/>
    </row>
    <row r="531" spans="3:5" ht="18">
      <c r="C531" s="11"/>
      <c r="E531" s="11"/>
    </row>
    <row r="532" spans="3:5" ht="18">
      <c r="C532" s="11"/>
      <c r="E532" s="11"/>
    </row>
    <row r="533" spans="3:5" ht="18">
      <c r="C533" s="11"/>
      <c r="E533" s="11"/>
    </row>
    <row r="534" spans="3:5" ht="18">
      <c r="C534" s="11"/>
      <c r="E534" s="11"/>
    </row>
    <row r="535" spans="3:5" ht="18">
      <c r="C535" s="11"/>
      <c r="E535" s="11"/>
    </row>
    <row r="536" spans="3:5" ht="18">
      <c r="C536" s="11"/>
      <c r="E536" s="11"/>
    </row>
    <row r="537" spans="3:5" ht="18">
      <c r="C537" s="11"/>
      <c r="E537" s="11"/>
    </row>
    <row r="538" spans="3:5" ht="18">
      <c r="C538" s="11"/>
      <c r="E538" s="11"/>
    </row>
    <row r="539" spans="3:5" ht="18">
      <c r="C539" s="11"/>
      <c r="E539" s="11"/>
    </row>
    <row r="540" spans="3:5" ht="18">
      <c r="C540" s="11"/>
      <c r="E540" s="11"/>
    </row>
    <row r="541" spans="3:5" ht="18">
      <c r="C541" s="11"/>
      <c r="E541" s="11"/>
    </row>
    <row r="542" spans="3:5" ht="18">
      <c r="C542" s="11"/>
      <c r="E542" s="11"/>
    </row>
    <row r="543" spans="3:5" ht="18">
      <c r="C543" s="11"/>
      <c r="E543" s="11"/>
    </row>
    <row r="544" spans="3:5" ht="18">
      <c r="C544" s="11"/>
      <c r="E544" s="11"/>
    </row>
    <row r="545" spans="3:5" ht="18">
      <c r="C545" s="11"/>
      <c r="E545" s="11"/>
    </row>
    <row r="546" spans="3:5" ht="18">
      <c r="C546" s="11"/>
      <c r="E546" s="11"/>
    </row>
    <row r="547" spans="3:5" ht="18">
      <c r="C547" s="11"/>
      <c r="E547" s="11"/>
    </row>
    <row r="548" spans="3:5" ht="18">
      <c r="C548" s="11"/>
      <c r="E548" s="11"/>
    </row>
    <row r="549" spans="3:5" ht="18">
      <c r="C549" s="11"/>
      <c r="E549" s="11"/>
    </row>
    <row r="550" spans="3:5" ht="18">
      <c r="C550" s="11"/>
      <c r="E550" s="11"/>
    </row>
    <row r="551" spans="3:5" ht="18">
      <c r="C551" s="11"/>
      <c r="E551" s="11"/>
    </row>
    <row r="552" spans="3:5" ht="18">
      <c r="C552" s="11"/>
      <c r="E552" s="11"/>
    </row>
    <row r="553" spans="3:5" ht="18">
      <c r="C553" s="11"/>
      <c r="E553" s="11"/>
    </row>
    <row r="554" spans="3:5" ht="18">
      <c r="C554" s="11"/>
      <c r="E554" s="11"/>
    </row>
    <row r="555" spans="3:5" ht="18">
      <c r="C555" s="11"/>
      <c r="E555" s="11"/>
    </row>
    <row r="556" spans="3:5" ht="18">
      <c r="C556" s="11"/>
      <c r="E556" s="11"/>
    </row>
    <row r="557" spans="3:5" ht="18">
      <c r="C557" s="11"/>
      <c r="E557" s="11"/>
    </row>
    <row r="558" spans="3:5" ht="18">
      <c r="C558" s="11"/>
      <c r="E558" s="11"/>
    </row>
    <row r="559" spans="3:5" ht="18">
      <c r="C559" s="11"/>
      <c r="E559" s="11"/>
    </row>
    <row r="560" spans="3:5" ht="18">
      <c r="C560" s="11"/>
      <c r="E560" s="11"/>
    </row>
    <row r="561" spans="3:5" ht="18">
      <c r="C561" s="11"/>
      <c r="E561" s="11"/>
    </row>
    <row r="562" spans="3:5" ht="18">
      <c r="C562" s="11"/>
      <c r="E562" s="11"/>
    </row>
    <row r="563" spans="3:5" ht="18">
      <c r="C563" s="11"/>
      <c r="E563" s="11"/>
    </row>
    <row r="564" spans="3:5" ht="18">
      <c r="C564" s="11"/>
      <c r="E564" s="11"/>
    </row>
    <row r="565" spans="3:5" ht="18">
      <c r="C565" s="11"/>
      <c r="E565" s="11"/>
    </row>
    <row r="566" spans="3:5" ht="18">
      <c r="C566" s="11"/>
      <c r="E566" s="11"/>
    </row>
    <row r="567" spans="3:5" ht="18">
      <c r="C567" s="11"/>
      <c r="E567" s="11"/>
    </row>
    <row r="568" spans="3:5" ht="18">
      <c r="C568" s="11"/>
      <c r="E568" s="11"/>
    </row>
    <row r="569" spans="3:5" ht="18">
      <c r="C569" s="11"/>
      <c r="E569" s="11"/>
    </row>
    <row r="570" spans="3:5" ht="18">
      <c r="C570" s="11"/>
      <c r="E570" s="11"/>
    </row>
    <row r="571" spans="3:5" ht="18">
      <c r="C571" s="11"/>
      <c r="E571" s="11"/>
    </row>
    <row r="572" spans="3:5" ht="18">
      <c r="C572" s="11"/>
      <c r="E572" s="11"/>
    </row>
    <row r="573" spans="3:5" ht="18">
      <c r="C573" s="11"/>
      <c r="E573" s="11"/>
    </row>
    <row r="574" spans="3:5" ht="18">
      <c r="C574" s="11"/>
      <c r="E574" s="11"/>
    </row>
    <row r="575" spans="3:5" ht="18">
      <c r="C575" s="11"/>
      <c r="E575" s="11"/>
    </row>
    <row r="576" spans="3:5" ht="18">
      <c r="C576" s="11"/>
      <c r="E576" s="11"/>
    </row>
    <row r="577" spans="3:5" ht="18">
      <c r="C577" s="11"/>
      <c r="E577" s="11"/>
    </row>
    <row r="578" spans="3:5" ht="18">
      <c r="C578" s="11"/>
      <c r="E578" s="11"/>
    </row>
    <row r="579" spans="3:5" ht="18">
      <c r="C579" s="11"/>
      <c r="E579" s="11"/>
    </row>
    <row r="580" spans="3:5" ht="18">
      <c r="C580" s="11"/>
      <c r="E580" s="11"/>
    </row>
    <row r="581" spans="3:5" ht="18">
      <c r="C581" s="11"/>
      <c r="E581" s="11"/>
    </row>
    <row r="582" spans="3:5" ht="18">
      <c r="C582" s="11"/>
      <c r="E582" s="11"/>
    </row>
    <row r="583" spans="3:5" ht="18">
      <c r="C583" s="11"/>
      <c r="E583" s="11"/>
    </row>
    <row r="584" spans="3:5" ht="18">
      <c r="C584" s="11"/>
      <c r="E584" s="11"/>
    </row>
    <row r="585" spans="3:5" ht="18">
      <c r="C585" s="11"/>
      <c r="E585" s="11"/>
    </row>
    <row r="586" spans="3:5" ht="18">
      <c r="C586" s="11"/>
      <c r="E586" s="11"/>
    </row>
    <row r="587" spans="3:5" ht="18">
      <c r="C587" s="11"/>
      <c r="E587" s="11"/>
    </row>
    <row r="588" spans="3:5" ht="18">
      <c r="C588" s="11"/>
      <c r="E588" s="11"/>
    </row>
    <row r="589" spans="3:5" ht="18">
      <c r="C589" s="11"/>
      <c r="E589" s="11"/>
    </row>
    <row r="590" spans="3:5" ht="18">
      <c r="C590" s="11"/>
      <c r="E590" s="11"/>
    </row>
    <row r="591" spans="3:5" ht="18">
      <c r="C591" s="11"/>
      <c r="E591" s="11"/>
    </row>
    <row r="592" spans="3:5" ht="18">
      <c r="C592" s="11"/>
      <c r="E592" s="11"/>
    </row>
    <row r="593" spans="3:5" ht="18">
      <c r="C593" s="11"/>
      <c r="E593" s="11"/>
    </row>
    <row r="594" spans="3:5" ht="18">
      <c r="C594" s="11"/>
      <c r="E594" s="11"/>
    </row>
    <row r="595" spans="3:5" ht="18">
      <c r="C595" s="11"/>
      <c r="E595" s="11"/>
    </row>
    <row r="596" spans="3:5" ht="18">
      <c r="C596" s="11"/>
      <c r="E596" s="11"/>
    </row>
    <row r="597" spans="3:5" ht="18">
      <c r="C597" s="11"/>
      <c r="E597" s="11"/>
    </row>
    <row r="598" spans="3:5" ht="18">
      <c r="C598" s="11"/>
      <c r="E598" s="11"/>
    </row>
    <row r="599" spans="3:5" ht="18">
      <c r="C599" s="11"/>
      <c r="E599" s="11"/>
    </row>
    <row r="600" spans="3:5" ht="18">
      <c r="C600" s="11"/>
      <c r="E600" s="11"/>
    </row>
    <row r="601" spans="3:5" ht="18">
      <c r="C601" s="11"/>
      <c r="E601" s="11"/>
    </row>
    <row r="602" spans="3:5" ht="18">
      <c r="C602" s="11"/>
      <c r="E602" s="11"/>
    </row>
    <row r="603" spans="3:5" ht="18">
      <c r="C603" s="11"/>
      <c r="E603" s="11"/>
    </row>
    <row r="604" spans="3:5" ht="18">
      <c r="C604" s="11"/>
      <c r="E604" s="11"/>
    </row>
    <row r="605" spans="3:5" ht="18">
      <c r="C605" s="11"/>
      <c r="E605" s="11"/>
    </row>
    <row r="606" spans="3:5" ht="18">
      <c r="C606" s="11"/>
      <c r="E606" s="11"/>
    </row>
    <row r="607" spans="3:5" ht="18">
      <c r="C607" s="11"/>
      <c r="E607" s="11"/>
    </row>
    <row r="608" spans="3:5" ht="18">
      <c r="C608" s="11"/>
      <c r="E608" s="11"/>
    </row>
    <row r="609" spans="3:5" ht="18">
      <c r="C609" s="11"/>
      <c r="E609" s="11"/>
    </row>
    <row r="610" spans="3:5" ht="18">
      <c r="C610" s="11"/>
      <c r="E610" s="11"/>
    </row>
    <row r="611" spans="3:5" ht="18">
      <c r="C611" s="11"/>
      <c r="E611" s="11"/>
    </row>
    <row r="612" spans="3:5" ht="18">
      <c r="C612" s="11"/>
      <c r="E612" s="11"/>
    </row>
    <row r="613" spans="3:5" ht="18">
      <c r="C613" s="11"/>
      <c r="E613" s="11"/>
    </row>
    <row r="614" spans="3:5" ht="18">
      <c r="C614" s="11"/>
      <c r="E614" s="11"/>
    </row>
    <row r="615" spans="3:5" ht="18">
      <c r="C615" s="11"/>
      <c r="E615" s="11"/>
    </row>
    <row r="616" spans="3:5" ht="18">
      <c r="C616" s="11"/>
      <c r="E616" s="11"/>
    </row>
    <row r="617" spans="3:5" ht="18">
      <c r="C617" s="11"/>
      <c r="E617" s="11"/>
    </row>
    <row r="618" spans="3:5" ht="18">
      <c r="C618" s="11"/>
      <c r="E618" s="11"/>
    </row>
    <row r="619" spans="3:5" ht="18">
      <c r="C619" s="11"/>
      <c r="E619" s="11"/>
    </row>
    <row r="620" spans="3:5" ht="18">
      <c r="C620" s="11"/>
      <c r="E620" s="11"/>
    </row>
    <row r="621" spans="3:5" ht="18">
      <c r="C621" s="11"/>
      <c r="E621" s="11"/>
    </row>
    <row r="622" spans="3:5" ht="18">
      <c r="C622" s="11"/>
      <c r="E622" s="11"/>
    </row>
    <row r="623" spans="3:5" ht="18">
      <c r="C623" s="11"/>
      <c r="E623" s="11"/>
    </row>
    <row r="624" spans="3:5" ht="18">
      <c r="C624" s="11"/>
      <c r="E624" s="11"/>
    </row>
    <row r="625" spans="3:5" ht="18">
      <c r="C625" s="11"/>
      <c r="E625" s="11"/>
    </row>
    <row r="626" spans="3:5" ht="18">
      <c r="C626" s="11"/>
      <c r="E626" s="11"/>
    </row>
    <row r="627" spans="3:5" ht="18">
      <c r="C627" s="11"/>
      <c r="E627" s="11"/>
    </row>
    <row r="628" spans="3:5" ht="18">
      <c r="C628" s="11"/>
      <c r="E628" s="11"/>
    </row>
    <row r="629" spans="3:5" ht="18">
      <c r="C629" s="11"/>
      <c r="E629" s="11"/>
    </row>
    <row r="630" spans="3:5" ht="18">
      <c r="C630" s="11"/>
      <c r="E630" s="11"/>
    </row>
    <row r="631" spans="3:5" ht="18">
      <c r="C631" s="11"/>
      <c r="E631" s="11"/>
    </row>
    <row r="632" spans="3:5" ht="18">
      <c r="C632" s="11"/>
      <c r="E632" s="11"/>
    </row>
    <row r="633" spans="3:5" ht="18">
      <c r="C633" s="11"/>
      <c r="E633" s="11"/>
    </row>
    <row r="634" spans="3:5" ht="18">
      <c r="C634" s="11"/>
      <c r="E634" s="11"/>
    </row>
    <row r="635" spans="3:5" ht="18">
      <c r="C635" s="11"/>
      <c r="E635" s="11"/>
    </row>
    <row r="636" spans="3:5" ht="18">
      <c r="C636" s="11"/>
      <c r="E636" s="11"/>
    </row>
    <row r="637" spans="3:5" ht="18">
      <c r="C637" s="11"/>
      <c r="E637" s="11"/>
    </row>
    <row r="638" spans="3:5" ht="18">
      <c r="C638" s="11"/>
      <c r="E638" s="11"/>
    </row>
    <row r="639" spans="3:5" ht="18">
      <c r="C639" s="11"/>
      <c r="E639" s="11"/>
    </row>
    <row r="640" spans="3:5" ht="18">
      <c r="C640" s="11"/>
      <c r="E640" s="11"/>
    </row>
    <row r="641" spans="3:5" ht="18">
      <c r="C641" s="11"/>
      <c r="E641" s="11"/>
    </row>
    <row r="642" spans="3:5" ht="18">
      <c r="C642" s="11"/>
      <c r="E642" s="11"/>
    </row>
    <row r="643" spans="3:5" ht="18">
      <c r="C643" s="11"/>
      <c r="E643" s="11"/>
    </row>
    <row r="644" spans="3:5" ht="18">
      <c r="C644" s="11"/>
      <c r="E644" s="11"/>
    </row>
    <row r="645" spans="3:5" ht="18">
      <c r="C645" s="11"/>
      <c r="E645" s="11"/>
    </row>
    <row r="646" spans="3:5" ht="18">
      <c r="C646" s="11"/>
      <c r="E646" s="11"/>
    </row>
    <row r="647" spans="3:5" ht="18">
      <c r="C647" s="11"/>
      <c r="E647" s="11"/>
    </row>
    <row r="648" spans="3:5" ht="18">
      <c r="C648" s="11"/>
      <c r="E648" s="11"/>
    </row>
    <row r="649" spans="3:5" ht="18">
      <c r="C649" s="11"/>
      <c r="E649" s="11"/>
    </row>
    <row r="650" spans="3:5" ht="18">
      <c r="C650" s="11"/>
      <c r="E650" s="11"/>
    </row>
    <row r="651" spans="3:5" ht="18">
      <c r="C651" s="11"/>
      <c r="E651" s="11"/>
    </row>
    <row r="652" spans="3:5" ht="18">
      <c r="C652" s="11"/>
      <c r="E652" s="11"/>
    </row>
    <row r="653" spans="3:5" ht="18">
      <c r="C653" s="11"/>
      <c r="E653" s="11"/>
    </row>
    <row r="654" spans="3:5" ht="18">
      <c r="C654" s="11"/>
      <c r="E654" s="11"/>
    </row>
    <row r="655" spans="3:5" ht="18">
      <c r="C655" s="11"/>
      <c r="E655" s="11"/>
    </row>
    <row r="656" spans="3:5" ht="18">
      <c r="C656" s="11"/>
      <c r="E656" s="11"/>
    </row>
    <row r="657" spans="3:5" ht="18">
      <c r="C657" s="11"/>
      <c r="E657" s="11"/>
    </row>
    <row r="658" spans="3:5" ht="18">
      <c r="C658" s="11"/>
      <c r="E658" s="11"/>
    </row>
    <row r="659" spans="3:5" ht="18">
      <c r="C659" s="11"/>
      <c r="E659" s="11"/>
    </row>
    <row r="660" spans="3:5" ht="18">
      <c r="C660" s="11"/>
      <c r="E660" s="11"/>
    </row>
    <row r="661" spans="3:5" ht="18">
      <c r="C661" s="11"/>
      <c r="E661" s="11"/>
    </row>
    <row r="662" spans="3:5" ht="18">
      <c r="C662" s="11"/>
      <c r="E662" s="11"/>
    </row>
    <row r="663" spans="3:5" ht="18">
      <c r="C663" s="11"/>
      <c r="E663" s="11"/>
    </row>
    <row r="664" spans="3:5" ht="18">
      <c r="C664" s="11"/>
      <c r="E664" s="11"/>
    </row>
    <row r="665" spans="3:5" ht="18">
      <c r="C665" s="11"/>
      <c r="E665" s="11"/>
    </row>
    <row r="666" spans="3:5" ht="18">
      <c r="C666" s="11"/>
      <c r="E666" s="11"/>
    </row>
    <row r="667" spans="3:5" ht="18">
      <c r="C667" s="11"/>
      <c r="E667" s="11"/>
    </row>
    <row r="668" ht="18">
      <c r="E668" s="11"/>
    </row>
    <row r="669" ht="18">
      <c r="E669" s="11"/>
    </row>
    <row r="670" ht="18">
      <c r="E670" s="11"/>
    </row>
    <row r="671" ht="18">
      <c r="E671" s="11"/>
    </row>
  </sheetData>
  <sheetProtection/>
  <mergeCells count="4">
    <mergeCell ref="A2:G2"/>
    <mergeCell ref="A73:E73"/>
    <mergeCell ref="C1:F1"/>
    <mergeCell ref="A28:E28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Секретар</cp:lastModifiedBy>
  <cp:lastPrinted>2022-07-16T10:42:42Z</cp:lastPrinted>
  <dcterms:created xsi:type="dcterms:W3CDTF">2003-04-04T06:54:01Z</dcterms:created>
  <dcterms:modified xsi:type="dcterms:W3CDTF">2022-07-25T12:18:01Z</dcterms:modified>
  <cp:category/>
  <cp:version/>
  <cp:contentType/>
  <cp:contentStatus/>
</cp:coreProperties>
</file>